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1" activeTab="2"/>
  </bookViews>
  <sheets>
    <sheet name="pomoc" sheetId="1" r:id="rId1"/>
    <sheet name="dochody 04 " sheetId="2" r:id="rId2"/>
    <sheet name="wydatki 04" sheetId="3" r:id="rId3"/>
  </sheets>
  <definedNames>
    <definedName name="_xlnm.Print_Area" localSheetId="1">'dochody 04 '!$A$1:$J$235</definedName>
    <definedName name="_xlnm.Print_Area" localSheetId="2">'wydatki 04'!$A$1:$O$309</definedName>
  </definedNames>
  <calcPr fullCalcOnLoad="1"/>
</workbook>
</file>

<file path=xl/comments2.xml><?xml version="1.0" encoding="utf-8"?>
<comments xmlns="http://schemas.openxmlformats.org/spreadsheetml/2006/main">
  <authors>
    <author>Zadowolony użytkownik programu Microsoft Office</author>
  </authors>
  <commentList>
    <comment ref="D158" authorId="0">
      <text>
        <r>
          <rPr>
            <sz val="8"/>
            <rFont val="Tahoma"/>
            <family val="0"/>
          </rPr>
          <t xml:space="preserve">Urząd Miasta i Gminy:
</t>
        </r>
      </text>
    </comment>
    <comment ref="D262" authorId="0">
      <text>
        <r>
          <rPr>
            <sz val="8"/>
            <rFont val="Tahoma"/>
            <family val="0"/>
          </rPr>
          <t xml:space="preserve">Urząd Miasta i Gminy:
</t>
        </r>
      </text>
    </comment>
    <comment ref="D281" authorId="0">
      <text>
        <r>
          <rPr>
            <sz val="8"/>
            <rFont val="Tahoma"/>
            <family val="0"/>
          </rPr>
          <t xml:space="preserve">Urząd Miasta i Gminy:
</t>
        </r>
      </text>
    </comment>
  </commentList>
</comments>
</file>

<file path=xl/sharedStrings.xml><?xml version="1.0" encoding="utf-8"?>
<sst xmlns="http://schemas.openxmlformats.org/spreadsheetml/2006/main" count="387" uniqueCount="289">
  <si>
    <t>Załącznik Nr 1</t>
  </si>
  <si>
    <t xml:space="preserve">                                           do uchwały Rady Miejskiej w Kazimierzy Wielkiej   Nr  XV / 109 / 2004</t>
  </si>
  <si>
    <t>z dnia 23</t>
  </si>
  <si>
    <t>marca 2004 roku</t>
  </si>
  <si>
    <t>DOCHODY BUDŻETU GMINY KAZIMIERZA WIELKA NA   2004 rok</t>
  </si>
  <si>
    <r>
      <t xml:space="preserve">strona  - </t>
    </r>
    <r>
      <rPr>
        <b/>
        <sz val="10"/>
        <rFont val="Arial CE"/>
        <family val="0"/>
      </rPr>
      <t>1</t>
    </r>
    <r>
      <rPr>
        <sz val="10"/>
        <rFont val="Arial CE"/>
        <family val="0"/>
      </rPr>
      <t xml:space="preserve"> -</t>
    </r>
  </si>
  <si>
    <t>para-</t>
  </si>
  <si>
    <t>w tym dochody związane z realizacją</t>
  </si>
  <si>
    <t>lp</t>
  </si>
  <si>
    <t>dział</t>
  </si>
  <si>
    <t>graf</t>
  </si>
  <si>
    <t>nazwa działu lub paragrafu</t>
  </si>
  <si>
    <t xml:space="preserve"> zadań :</t>
  </si>
  <si>
    <t xml:space="preserve">
 klasyfikacji budżetowej</t>
  </si>
  <si>
    <t>plan</t>
  </si>
  <si>
    <t>administracji rządowej           i innych zadań zleconych ustawami</t>
  </si>
  <si>
    <t>z zakresu administracji rządowej wykonywanych na podstawie porozumień z organami administracji  rządowej</t>
  </si>
  <si>
    <t>wynikających
  z porozumień między  jednostkami samorządu terytorialnego</t>
  </si>
  <si>
    <t>razem:  020</t>
  </si>
  <si>
    <t>leśnictwo</t>
  </si>
  <si>
    <t>0750</t>
  </si>
  <si>
    <t xml:space="preserve">   dochody z najmu i dzierżawy składników </t>
  </si>
  <si>
    <r>
      <t xml:space="preserve">majątkowych    </t>
    </r>
    <r>
      <rPr>
        <b/>
        <sz val="11"/>
        <rFont val="Arial CE"/>
        <family val="2"/>
      </rPr>
      <t>SP</t>
    </r>
    <r>
      <rPr>
        <sz val="10"/>
        <rFont val="Arial CE"/>
        <family val="2"/>
      </rPr>
      <t>,   jednostek  samorządu</t>
    </r>
  </si>
  <si>
    <t xml:space="preserve"> terytorialnego lub innych jednostek zaliczanych</t>
  </si>
  <si>
    <t xml:space="preserve">  do sektora finansów publicznych  </t>
  </si>
  <si>
    <t>oraz innych umów o podobnym charakterze</t>
  </si>
  <si>
    <t>razem:  400</t>
  </si>
  <si>
    <t>wytwarzanie i zaopatrywanie w energię
elektryczną, gaz i wodę</t>
  </si>
  <si>
    <t>0830</t>
  </si>
  <si>
    <t xml:space="preserve">   wpływy z usług</t>
  </si>
  <si>
    <t>razem:  700</t>
  </si>
  <si>
    <t>gospodarka mieszkaniowa</t>
  </si>
  <si>
    <t>0470</t>
  </si>
  <si>
    <t xml:space="preserve">   wpływy z opłat za zarząd, użytkowanie</t>
  </si>
  <si>
    <t>i użytkowanie wieczyste nieruchomości</t>
  </si>
  <si>
    <r>
      <t xml:space="preserve">majątkowych   </t>
    </r>
    <r>
      <rPr>
        <b/>
        <sz val="10"/>
        <rFont val="Arial CE"/>
        <family val="2"/>
      </rPr>
      <t>SP</t>
    </r>
    <r>
      <rPr>
        <sz val="10"/>
        <rFont val="Arial CE"/>
        <family val="2"/>
      </rPr>
      <t>, jednostek  samorządu</t>
    </r>
  </si>
  <si>
    <t xml:space="preserve"> do sektora finansów publicznych  </t>
  </si>
  <si>
    <t>0770</t>
  </si>
  <si>
    <t xml:space="preserve">   wpłaty z tytułu odpłatnego nabycia prawa nieruchomości</t>
  </si>
  <si>
    <t>0920</t>
  </si>
  <si>
    <t>pozostałe odsetki</t>
  </si>
  <si>
    <t>2010</t>
  </si>
  <si>
    <t xml:space="preserve">  dotacje celowe otrzymane z budżetu</t>
  </si>
  <si>
    <t xml:space="preserve">państwa na realizację zadań bieżących  </t>
  </si>
  <si>
    <t>z zakresu administracji rządowej oraz</t>
  </si>
  <si>
    <t>innych zadań zleconych gminie ustawami</t>
  </si>
  <si>
    <t xml:space="preserve"> budżet  2004 - dochody</t>
  </si>
  <si>
    <r>
      <t xml:space="preserve">strona  - </t>
    </r>
    <r>
      <rPr>
        <b/>
        <sz val="10"/>
        <rFont val="Arial CE"/>
        <family val="0"/>
      </rPr>
      <t>2</t>
    </r>
    <r>
      <rPr>
        <sz val="10"/>
        <rFont val="Arial CE"/>
        <family val="0"/>
      </rPr>
      <t xml:space="preserve"> -</t>
    </r>
  </si>
  <si>
    <t>razem:  710</t>
  </si>
  <si>
    <t>działalność    usługowa</t>
  </si>
  <si>
    <t xml:space="preserve">   dotacje celowe otrzymane z budżetu</t>
  </si>
  <si>
    <t xml:space="preserve">państwa na zadania bieżące realizowane </t>
  </si>
  <si>
    <t xml:space="preserve">przez gminę na podstawie porozumień </t>
  </si>
  <si>
    <t>z  organami administracji rządowej</t>
  </si>
  <si>
    <t>razem:  750</t>
  </si>
  <si>
    <t>administracja publiczna</t>
  </si>
  <si>
    <t>0690</t>
  </si>
  <si>
    <t xml:space="preserve">   wpływy z różnych opłat</t>
  </si>
  <si>
    <t>terytorialnego lub innych jednostek zaliczanych</t>
  </si>
  <si>
    <t xml:space="preserve">dochody JST związane z realizacją zadań  </t>
  </si>
  <si>
    <t xml:space="preserve">z zakresu administracji rządowej oraz innych zadań </t>
  </si>
  <si>
    <t>zleconych ustawami</t>
  </si>
  <si>
    <t>razem:  751</t>
  </si>
  <si>
    <t>urzędy  naczelnych  organów  władzy państwowej,
 kontroli i ochrony prawa oraz sądownictwa</t>
  </si>
  <si>
    <t>razem:  754</t>
  </si>
  <si>
    <t xml:space="preserve">
bezpieczeństwo publiczne 
i   ochrona przeciwpożarowa</t>
  </si>
  <si>
    <r>
      <t xml:space="preserve">strona  - </t>
    </r>
    <r>
      <rPr>
        <b/>
        <sz val="10"/>
        <rFont val="Arial CE"/>
        <family val="0"/>
      </rPr>
      <t>3</t>
    </r>
    <r>
      <rPr>
        <sz val="10"/>
        <rFont val="Arial CE"/>
        <family val="0"/>
      </rPr>
      <t xml:space="preserve"> -</t>
    </r>
  </si>
  <si>
    <t>razem:  756</t>
  </si>
  <si>
    <t>dochody osób prawnych, od osób fizycznych 
i od innych jednostek nie posiadających osobowości prawnej oraz wydatki związane
 z ich poborem</t>
  </si>
  <si>
    <t>0010</t>
  </si>
  <si>
    <t xml:space="preserve">   podatek dochodowy od osób fizycznych</t>
  </si>
  <si>
    <t>0020</t>
  </si>
  <si>
    <t xml:space="preserve">   podatek dochodowy od osób prawnych</t>
  </si>
  <si>
    <t>0310</t>
  </si>
  <si>
    <t xml:space="preserve">   podatek od nieruchomości</t>
  </si>
  <si>
    <t>0320</t>
  </si>
  <si>
    <t xml:space="preserve">   podatek rolny</t>
  </si>
  <si>
    <t>0330</t>
  </si>
  <si>
    <t xml:space="preserve">   podatek leśny</t>
  </si>
  <si>
    <t>0340</t>
  </si>
  <si>
    <t xml:space="preserve">   podatek od środków transportowych</t>
  </si>
  <si>
    <t>0350</t>
  </si>
  <si>
    <t xml:space="preserve">   podatek od działalności gospodarczej osób fizycznych</t>
  </si>
  <si>
    <t xml:space="preserve"> opłacanych w formie karty podatkowej</t>
  </si>
  <si>
    <t>0360</t>
  </si>
  <si>
    <t xml:space="preserve">   podatek od spadków i darowizn</t>
  </si>
  <si>
    <t>0410</t>
  </si>
  <si>
    <t xml:space="preserve">   wpływy z opłaty skarbowej</t>
  </si>
  <si>
    <t>0430</t>
  </si>
  <si>
    <t xml:space="preserve">   wpływy z opłaty targowej</t>
  </si>
  <si>
    <t>0450</t>
  </si>
  <si>
    <t xml:space="preserve">   wpływy z opłaty administracyjnej za czynności urzędowe</t>
  </si>
  <si>
    <t>0460</t>
  </si>
  <si>
    <t xml:space="preserve">   wpływy z opłaty eksploatacyjnej</t>
  </si>
  <si>
    <t>0480</t>
  </si>
  <si>
    <t xml:space="preserve">   wpływy z oplat za zezwolenia na alkoholu</t>
  </si>
  <si>
    <t>0500</t>
  </si>
  <si>
    <t xml:space="preserve">   podatek od czyności cywilnoprawnych</t>
  </si>
  <si>
    <t>0910</t>
  </si>
  <si>
    <t xml:space="preserve">   odsetki od nieterminowych wpłat z tytułu podatków  i opłat</t>
  </si>
  <si>
    <t>2440</t>
  </si>
  <si>
    <t>dotacje otrzymane z funduszy celowych na realizację</t>
  </si>
  <si>
    <t>zadań bieżacych jednostek sektora finansów publicznych</t>
  </si>
  <si>
    <t>razem :  758</t>
  </si>
  <si>
    <t>różne rozliczenia</t>
  </si>
  <si>
    <t xml:space="preserve">   pozostałe odsetki </t>
  </si>
  <si>
    <t xml:space="preserve">   subwencje ogólne z budżetu państwa</t>
  </si>
  <si>
    <t>razem :  801</t>
  </si>
  <si>
    <t>oświata i wychowanie</t>
  </si>
  <si>
    <t>wpływy z różnych opłat</t>
  </si>
  <si>
    <t xml:space="preserve">do sektora finansów publicznych  </t>
  </si>
  <si>
    <r>
      <t xml:space="preserve">strona  - </t>
    </r>
    <r>
      <rPr>
        <b/>
        <sz val="10"/>
        <rFont val="Arial CE"/>
        <family val="0"/>
      </rPr>
      <t>4</t>
    </r>
    <r>
      <rPr>
        <sz val="10"/>
        <rFont val="Arial CE"/>
        <family val="0"/>
      </rPr>
      <t xml:space="preserve"> -</t>
    </r>
  </si>
  <si>
    <t>razem :  851</t>
  </si>
  <si>
    <t>ochrona zdrowia</t>
  </si>
  <si>
    <t>razem :  852</t>
  </si>
  <si>
    <t>pomoc społeczna</t>
  </si>
  <si>
    <t>dotacje celowe przekazane z budzetu państwa na inwestycje</t>
  </si>
  <si>
    <t>i zakupy inwestycejne z zakresu administracji rządowej</t>
  </si>
  <si>
    <t>oraz innych zadań zleconych gminom ustawami</t>
  </si>
  <si>
    <t>razem:  854</t>
  </si>
  <si>
    <t>edukacyjna opieka wychowawcza</t>
  </si>
  <si>
    <t>2033</t>
  </si>
  <si>
    <t>dotacje celowe przekazane z budżetu państwa</t>
  </si>
  <si>
    <t>na realizację własnych zadań bieżacych</t>
  </si>
  <si>
    <t>oraz innych zadań zleconych gminie ustawami</t>
  </si>
  <si>
    <t>razem:  900</t>
  </si>
  <si>
    <t>gospodarka komunalna 
i ochrona środowiska</t>
  </si>
  <si>
    <t>0400</t>
  </si>
  <si>
    <t xml:space="preserve">  opłata produktowa</t>
  </si>
  <si>
    <t xml:space="preserve">  wpływy z różnych opłat</t>
  </si>
  <si>
    <t>ogółem - dochody budżetu  2004</t>
  </si>
  <si>
    <t>dochody  - zbiorczo -  działy</t>
  </si>
  <si>
    <r>
      <t xml:space="preserve">strona  - </t>
    </r>
    <r>
      <rPr>
        <b/>
        <sz val="10"/>
        <rFont val="Arial CE"/>
        <family val="0"/>
      </rPr>
      <t>5</t>
    </r>
    <r>
      <rPr>
        <sz val="10"/>
        <rFont val="Arial CE"/>
        <family val="0"/>
      </rPr>
      <t xml:space="preserve"> -</t>
    </r>
  </si>
  <si>
    <t xml:space="preserve">nazwa </t>
  </si>
  <si>
    <t>wytwarzanie i zaopatrywanie...</t>
  </si>
  <si>
    <t>urzędy naczelnych organów władzy...</t>
  </si>
  <si>
    <t>bezpieczeństwo publiczne...</t>
  </si>
  <si>
    <t>dochody osób prawnych, od osób fizycznych ...</t>
  </si>
  <si>
    <t>gospodarka komunalna i ochrona środowiska</t>
  </si>
  <si>
    <t xml:space="preserve">    x    x   x    </t>
  </si>
  <si>
    <t>Przewodniczący Rady Miejskiej</t>
  </si>
  <si>
    <t>Lucjan    M a ł e k</t>
  </si>
  <si>
    <t xml:space="preserve"> Załącznik nr  2 </t>
  </si>
  <si>
    <r>
      <t xml:space="preserve">do uchwały Rady Miejskiej  w Kazimierzy Wielkiej  </t>
    </r>
    <r>
      <rPr>
        <b/>
        <sz val="10"/>
        <rFont val="Arial CE"/>
        <family val="2"/>
      </rPr>
      <t>Nr XV/ 109 / 2004</t>
    </r>
  </si>
  <si>
    <t xml:space="preserve">         z dnia</t>
  </si>
  <si>
    <t>marca 2004</t>
  </si>
  <si>
    <r>
      <t>W Y D A T K I</t>
    </r>
    <r>
      <rPr>
        <sz val="14"/>
        <rFont val="Arial Black"/>
        <family val="2"/>
      </rPr>
      <t xml:space="preserve">    BUDŻETU GMINY KAZIMIERZA WIELKA W   2004  roku</t>
    </r>
  </si>
  <si>
    <t>strona - 1 -</t>
  </si>
  <si>
    <t>symbol</t>
  </si>
  <si>
    <t xml:space="preserve">w   y   d   a   t   k   i </t>
  </si>
  <si>
    <t xml:space="preserve">nazwa działu </t>
  </si>
  <si>
    <t>b i e ż ą c e</t>
  </si>
  <si>
    <t>i rozdziału</t>
  </si>
  <si>
    <t>rozdział</t>
  </si>
  <si>
    <t>o g ó ł e m</t>
  </si>
  <si>
    <t>w tym:   z tytułu:</t>
  </si>
  <si>
    <t>m a j ą t k o w e</t>
  </si>
  <si>
    <t>r a z e m</t>
  </si>
  <si>
    <t>wynagrodzenia</t>
  </si>
  <si>
    <t>obsługa</t>
  </si>
  <si>
    <t>poręczenia</t>
  </si>
  <si>
    <t>(   6 + 11   )</t>
  </si>
  <si>
    <t>i pochodne</t>
  </si>
  <si>
    <t>dotacje</t>
  </si>
  <si>
    <t>długu</t>
  </si>
  <si>
    <t>i gwarancje</t>
  </si>
  <si>
    <t>A.</t>
  </si>
  <si>
    <r>
      <t>RAZEM</t>
    </r>
    <r>
      <rPr>
        <b/>
        <i/>
        <sz val="11"/>
        <rFont val="Arial CE"/>
        <family val="2"/>
      </rPr>
      <t>:  WYDATKI NA ZADANA   W Ł A S N E</t>
    </r>
  </si>
  <si>
    <t>rolnictwo i łowiectwo</t>
  </si>
  <si>
    <t>010</t>
  </si>
  <si>
    <t xml:space="preserve">  spółki wodne</t>
  </si>
  <si>
    <t>01009</t>
  </si>
  <si>
    <t xml:space="preserve">  infrastuktura wodociągowa i sanitacyjna wsi</t>
  </si>
  <si>
    <t>01010</t>
  </si>
  <si>
    <t xml:space="preserve">  izby rolnicze</t>
  </si>
  <si>
    <t>01030</t>
  </si>
  <si>
    <t xml:space="preserve">  pozostała działalność</t>
  </si>
  <si>
    <t>01095</t>
  </si>
  <si>
    <t>transport i łączność</t>
  </si>
  <si>
    <t xml:space="preserve">  drogi publiczne gminne</t>
  </si>
  <si>
    <t>*</t>
  </si>
  <si>
    <t xml:space="preserve">  gospodarka gruntami i nieruchomościami</t>
  </si>
  <si>
    <t>działalnośc usługowa</t>
  </si>
  <si>
    <t>plany zagospodarowania przestrzennego</t>
  </si>
  <si>
    <t xml:space="preserve">  budżet na 2004 - wydatki</t>
  </si>
  <si>
    <t>strona - 2 -</t>
  </si>
  <si>
    <t xml:space="preserve">  rady gmin</t>
  </si>
  <si>
    <t xml:space="preserve">  urzędy gmin</t>
  </si>
  <si>
    <t>bezpieczeństwo publiczne
i chrona przeciwpożarowa</t>
  </si>
  <si>
    <t xml:space="preserve">  ochotnicze straże pożarne</t>
  </si>
  <si>
    <t>obrona cywilna</t>
  </si>
  <si>
    <t>------------------------------------------------------------------------------------------------------------------------------------------------------------------------------------------------------------------</t>
  </si>
  <si>
    <t>-----------------------------------</t>
  </si>
  <si>
    <t xml:space="preserve">  obrona cywilna</t>
  </si>
  <si>
    <t>dochody od osób prawnych, od osób fizycznych i od innych jednostek nieposiadających osobwości prawnej oraz wydatki związane z ich poborem</t>
  </si>
  <si>
    <t xml:space="preserve"> pobór podatków, opłat i niepodatkowych</t>
  </si>
  <si>
    <t>należnosci budżetowych</t>
  </si>
  <si>
    <t>obsługa długu publicznego</t>
  </si>
  <si>
    <t xml:space="preserve">  obsługa papierów wartościowych </t>
  </si>
  <si>
    <r>
      <t xml:space="preserve">  kredytów i pożyczek  </t>
    </r>
    <r>
      <rPr>
        <b/>
        <sz val="11"/>
        <rFont val="Arial CE"/>
        <family val="2"/>
      </rPr>
      <t>JST</t>
    </r>
  </si>
  <si>
    <t>strona - 3 -</t>
  </si>
  <si>
    <t xml:space="preserve">  rezerwy ogólne i celowe</t>
  </si>
  <si>
    <t xml:space="preserve">  szkoły podstawowe</t>
  </si>
  <si>
    <t xml:space="preserve">  przedszkola </t>
  </si>
  <si>
    <t xml:space="preserve">  gimnazja</t>
  </si>
  <si>
    <t xml:space="preserve">  dowożenie uczniów do szkół</t>
  </si>
  <si>
    <t xml:space="preserve">  zespoły obsługi ekonomiczno  administracyjnej</t>
  </si>
  <si>
    <t>szkół</t>
  </si>
  <si>
    <t xml:space="preserve">  szpitale ogólne</t>
  </si>
  <si>
    <t xml:space="preserve">  przeciwdziałanie alkoholizmowi</t>
  </si>
  <si>
    <t xml:space="preserve">  zasiłki i pomoc w naturze oraz</t>
  </si>
  <si>
    <t xml:space="preserve"> składki na ubezpieczenie społeczne</t>
  </si>
  <si>
    <t xml:space="preserve">  dodatki mieszkaniowe</t>
  </si>
  <si>
    <t xml:space="preserve">  ośrodki pomocy społecznej</t>
  </si>
  <si>
    <t xml:space="preserve">  usługi opiekuńcze i specjalistyczne</t>
  </si>
  <si>
    <t>usługi opiekuńcze</t>
  </si>
  <si>
    <t>strona - 4 -</t>
  </si>
  <si>
    <t xml:space="preserve">  świetlice szkolne</t>
  </si>
  <si>
    <t>gospodarka komunalna
 i ochrona środowiska</t>
  </si>
  <si>
    <t xml:space="preserve">  gospodarka ściekowa i ochrona wód</t>
  </si>
  <si>
    <t>**</t>
  </si>
  <si>
    <t xml:space="preserve">  oczyszczanie miast i wsi</t>
  </si>
  <si>
    <t xml:space="preserve">  utrzymanie zieleni  w miastach i gminach</t>
  </si>
  <si>
    <t xml:space="preserve">  oświetlenie ulic, placów i dróg</t>
  </si>
  <si>
    <t xml:space="preserve">  zakłady  gospodarki komunalnej</t>
  </si>
  <si>
    <t>kultura i ochrona dziedzictwa
narodowego</t>
  </si>
  <si>
    <t xml:space="preserve">  domy i ośrodki kultury,  świetlice i kluby</t>
  </si>
  <si>
    <t xml:space="preserve">   biblioteki</t>
  </si>
  <si>
    <t>kultura fizyczna i sport</t>
  </si>
  <si>
    <t>zadania w zakresie kultury fizycznej i sportu</t>
  </si>
  <si>
    <t>B.</t>
  </si>
  <si>
    <r>
      <t xml:space="preserve">           WYDATKI NA ZADANIA Z ZAKRESU  ADMINISTRACJI  RZĄDOWEJ  I  INNYCH  ZADAŃ  </t>
    </r>
    <r>
      <rPr>
        <b/>
        <i/>
        <u val="single"/>
        <sz val="11"/>
        <rFont val="Arial CE"/>
        <family val="2"/>
      </rPr>
      <t>ZLECONYCH</t>
    </r>
    <r>
      <rPr>
        <b/>
        <i/>
        <sz val="11"/>
        <rFont val="Arial CE"/>
        <family val="2"/>
      </rPr>
      <t xml:space="preserve">   USTAWAMI</t>
    </r>
  </si>
  <si>
    <t>strona - 5 -</t>
  </si>
  <si>
    <r>
      <t xml:space="preserve">razem punkt    " </t>
    </r>
    <r>
      <rPr>
        <b/>
        <sz val="14"/>
        <rFont val="Arial CE"/>
        <family val="2"/>
      </rPr>
      <t>B</t>
    </r>
    <r>
      <rPr>
        <b/>
        <sz val="12"/>
        <rFont val="Arial CE"/>
        <family val="2"/>
      </rPr>
      <t xml:space="preserve"> "</t>
    </r>
  </si>
  <si>
    <t xml:space="preserve">  urzędy wojewódzkie</t>
  </si>
  <si>
    <t>urzędy naczelnych organów władzy państwowej,
kontroli i ochrony prawa</t>
  </si>
  <si>
    <t xml:space="preserve">  urzędy naczelnych organów władzy</t>
  </si>
  <si>
    <t xml:space="preserve"> państwowej, kontroli i ochrony prawa</t>
  </si>
  <si>
    <t xml:space="preserve">świadczenia rodzinne oraz składki na </t>
  </si>
  <si>
    <t>ubezpieczenie emerytalne i rentowe</t>
  </si>
  <si>
    <t>z ubezpieczenia społecznego</t>
  </si>
  <si>
    <t xml:space="preserve">  składki na ubezpieczenia zdrowotne</t>
  </si>
  <si>
    <t xml:space="preserve"> opłacane za osoby pobierające niektóre</t>
  </si>
  <si>
    <t xml:space="preserve">świadczenia z pomocy społecznej i niektóre </t>
  </si>
  <si>
    <t>świadczenia  rodzinne</t>
  </si>
  <si>
    <t xml:space="preserve">  zasiłki i pomoc  w naturze oraz </t>
  </si>
  <si>
    <t xml:space="preserve"> składki na ubezpieczenia społeczne</t>
  </si>
  <si>
    <t xml:space="preserve">  zasiłki rodzinne,  pielęgnacyjne</t>
  </si>
  <si>
    <t>i wychowawcze</t>
  </si>
  <si>
    <t>C.</t>
  </si>
  <si>
    <r>
      <t xml:space="preserve">           WYDATKI NA ZADANIA REALIZOWANE NA PODSTAWIE</t>
    </r>
    <r>
      <rPr>
        <b/>
        <i/>
        <u val="single"/>
        <sz val="11"/>
        <rFont val="Arial CE"/>
        <family val="2"/>
      </rPr>
      <t xml:space="preserve"> POROZUMIEŃ</t>
    </r>
    <r>
      <rPr>
        <b/>
        <i/>
        <sz val="11"/>
        <rFont val="Arial CE"/>
        <family val="2"/>
      </rPr>
      <t xml:space="preserve"> </t>
    </r>
    <r>
      <rPr>
        <b/>
        <i/>
        <u val="single"/>
        <sz val="11"/>
        <rFont val="Arial CE"/>
        <family val="2"/>
      </rPr>
      <t>Z ORGANAMI</t>
    </r>
    <r>
      <rPr>
        <b/>
        <i/>
        <sz val="11"/>
        <rFont val="Arial CE"/>
        <family val="2"/>
      </rPr>
      <t xml:space="preserve"> </t>
    </r>
    <r>
      <rPr>
        <b/>
        <i/>
        <u val="single"/>
        <sz val="11"/>
        <rFont val="Arial CE"/>
        <family val="2"/>
      </rPr>
      <t>ADMINISTRACJI RZĄDOWEJ</t>
    </r>
  </si>
  <si>
    <t>strona - 6 -</t>
  </si>
  <si>
    <t>działalność usługowa</t>
  </si>
  <si>
    <t xml:space="preserve">  cmentarze</t>
  </si>
  <si>
    <t>D.</t>
  </si>
  <si>
    <r>
      <t xml:space="preserve">           WYDATKI  NA ZADANIA REALIZOWANE NA PODSTAWIE </t>
    </r>
    <r>
      <rPr>
        <b/>
        <i/>
        <u val="single"/>
        <sz val="11"/>
        <rFont val="Arial CE"/>
        <family val="2"/>
      </rPr>
      <t>POROZUMIEŃ</t>
    </r>
    <r>
      <rPr>
        <b/>
        <i/>
        <sz val="11"/>
        <rFont val="Arial CE"/>
        <family val="2"/>
      </rPr>
      <t xml:space="preserve"> Z INNYMI JEDNOSTKAMI SAMORZĄDU TERYTORIALNEGO</t>
    </r>
  </si>
  <si>
    <r>
      <t xml:space="preserve">razem punkt     " </t>
    </r>
    <r>
      <rPr>
        <b/>
        <sz val="14"/>
        <rFont val="Arial CE"/>
        <family val="2"/>
      </rPr>
      <t>D</t>
    </r>
    <r>
      <rPr>
        <b/>
        <sz val="11"/>
        <rFont val="Arial CE"/>
        <family val="2"/>
      </rPr>
      <t xml:space="preserve"> "</t>
    </r>
  </si>
  <si>
    <t>drogi publiczne powiatowe</t>
  </si>
  <si>
    <t>drogi publiczne gmine</t>
  </si>
  <si>
    <t>pozostała działalność</t>
  </si>
  <si>
    <t>przeciwdziałanie alkoholizmowi</t>
  </si>
  <si>
    <t>OGÓŁEM     W Y D A T K I</t>
  </si>
  <si>
    <r>
      <t xml:space="preserve"> w kwocie </t>
    </r>
    <r>
      <rPr>
        <b/>
        <sz val="12"/>
        <rFont val="Arial CE"/>
        <family val="2"/>
      </rPr>
      <t>680 000,oo</t>
    </r>
    <r>
      <rPr>
        <sz val="12"/>
        <rFont val="Arial CE"/>
        <family val="2"/>
      </rPr>
      <t xml:space="preserve"> zł </t>
    </r>
    <r>
      <rPr>
        <i/>
        <sz val="12"/>
        <rFont val="Arial CE"/>
        <family val="2"/>
      </rPr>
      <t>wydatków majątkowych</t>
    </r>
    <r>
      <rPr>
        <sz val="12"/>
        <rFont val="Arial CE"/>
        <family val="2"/>
      </rPr>
      <t xml:space="preserve"> ( kol. 11 ), w dziale 600, rozdział 60016 - tranport i łączność,  są zagwarantowane środki własne  </t>
    </r>
  </si>
  <si>
    <r>
      <t xml:space="preserve">w kwocie 109.202,92 zł na realizację zadania inwestycyjnego pt. przebudowa  drogi gminnej </t>
    </r>
    <r>
      <rPr>
        <i/>
        <sz val="12"/>
        <rFont val="Arial CE"/>
        <family val="2"/>
      </rPr>
      <t>nr 1510027 Odonów - Donosy</t>
    </r>
    <r>
      <rPr>
        <sz val="12"/>
        <rFont val="Arial CE"/>
        <family val="2"/>
      </rPr>
      <t xml:space="preserve">  </t>
    </r>
  </si>
  <si>
    <t>Zadanie realizowane w ramach programu SAPARD. Wniosek do Agencji SAPARD - złożony.</t>
  </si>
  <si>
    <r>
      <t xml:space="preserve"> w kwocie </t>
    </r>
    <r>
      <rPr>
        <b/>
        <sz val="12"/>
        <rFont val="Arial CE"/>
        <family val="2"/>
      </rPr>
      <t>581 000,oo</t>
    </r>
    <r>
      <rPr>
        <sz val="12"/>
        <rFont val="Arial CE"/>
        <family val="2"/>
      </rPr>
      <t xml:space="preserve"> zł </t>
    </r>
    <r>
      <rPr>
        <i/>
        <sz val="12"/>
        <rFont val="Arial CE"/>
        <family val="2"/>
      </rPr>
      <t>wydatków majątkowych</t>
    </r>
    <r>
      <rPr>
        <sz val="12"/>
        <rFont val="Arial CE"/>
        <family val="2"/>
      </rPr>
      <t xml:space="preserve"> ( kol. 11 ), w dziale 900, rozdział 90001 - gospodarka komunalna i ochrona środowiska, są zagwarantowane     </t>
    </r>
  </si>
  <si>
    <t>środki  własne   na realizację następujących zadań inwestycyjnych:</t>
  </si>
  <si>
    <t xml:space="preserve">1. pt. II etap  budowa  kanalizacji sanitarnej na ulicy Sienkiewicza -   </t>
  </si>
  <si>
    <t xml:space="preserve">    Zadanie realizowane w ramach programu SAPARD.  Wniosek do Agencji SAPARD - złożony.</t>
  </si>
  <si>
    <t>W   kwocie 74.033,14 zł</t>
  </si>
  <si>
    <t xml:space="preserve">2. pt.    budowa  kanalizacji sanitarnej  " Ogrody "   </t>
  </si>
  <si>
    <t>W   kwocie 240.569,70 zł</t>
  </si>
  <si>
    <r>
      <t>W Y D A T K I</t>
    </r>
    <r>
      <rPr>
        <sz val="14"/>
        <rFont val="Arial Black"/>
        <family val="2"/>
      </rPr>
      <t xml:space="preserve">    BUDŻETU GMINY KAZIMIERZA WIELKA W   2004 roku.</t>
    </r>
  </si>
  <si>
    <t>Z  B   I   O   R   C   Z  O</t>
  </si>
  <si>
    <t>w y d a t k i</t>
  </si>
  <si>
    <t>ogółem</t>
  </si>
  <si>
    <t>w tym z tytułu:</t>
  </si>
  <si>
    <t>majątkowe</t>
  </si>
  <si>
    <t>razem</t>
  </si>
  <si>
    <t>( 6 + 11 )</t>
  </si>
  <si>
    <t>urzędy naczelnych organów ....</t>
  </si>
  <si>
    <t>bezpieczeństwo publiczne</t>
  </si>
  <si>
    <t>dochody od osób prawnych...</t>
  </si>
  <si>
    <t>756</t>
  </si>
  <si>
    <t>852</t>
  </si>
  <si>
    <t>gospodarka komunalna</t>
  </si>
  <si>
    <t>kultura i ochrona dziedzictwa..</t>
  </si>
  <si>
    <t>x</t>
  </si>
  <si>
    <t>Lucjan  M a ł e 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</si>
</sst>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_(* #,##0_);_(* \(#,##0\);_(* &quot;-&quot;??_);_(@_)"/>
    <numFmt numFmtId="167" formatCode="_-* #,##0.000\ _z_ł_-;\-* #,##0.000\ _z_ł_-;_-* &quot;-&quot;??\ _z_ł_-;_-@_-"/>
    <numFmt numFmtId="168" formatCode="_-* #,##0.0000\ _z_ł_-;\-* #,##0.0000\ _z_ł_-;_-* &quot;-&quot;??\ _z_ł_-;_-@_-"/>
  </numFmts>
  <fonts count="31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Black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4"/>
      <name val="Batang"/>
      <family val="1"/>
    </font>
    <font>
      <u val="single"/>
      <sz val="14"/>
      <name val="Arial Black"/>
      <family val="2"/>
    </font>
    <font>
      <sz val="14"/>
      <name val="Arial Black"/>
      <family val="2"/>
    </font>
    <font>
      <b/>
      <i/>
      <sz val="11"/>
      <name val="Arial CE"/>
      <family val="2"/>
    </font>
    <font>
      <b/>
      <sz val="9"/>
      <name val="Arial CE"/>
      <family val="2"/>
    </font>
    <font>
      <b/>
      <sz val="12"/>
      <name val="Arial Cyr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12"/>
      <name val="Batang"/>
      <family val="1"/>
    </font>
    <font>
      <b/>
      <i/>
      <u val="single"/>
      <sz val="11"/>
      <name val="Arial CE"/>
      <family val="2"/>
    </font>
    <font>
      <b/>
      <sz val="11"/>
      <name val="Arial Black"/>
      <family val="2"/>
    </font>
    <font>
      <b/>
      <sz val="10"/>
      <name val="Tahoma"/>
      <family val="2"/>
    </font>
    <font>
      <sz val="10"/>
      <color indexed="10"/>
      <name val="Arial CE"/>
      <family val="2"/>
    </font>
    <font>
      <sz val="11"/>
      <name val="Tahoma"/>
      <family val="2"/>
    </font>
    <font>
      <sz val="9"/>
      <name val="Arial CE"/>
      <family val="2"/>
    </font>
    <font>
      <sz val="14"/>
      <name val="Batang"/>
      <family val="0"/>
    </font>
    <font>
      <sz val="12"/>
      <name val="Arial Black"/>
      <family val="2"/>
    </font>
    <font>
      <i/>
      <sz val="12"/>
      <name val="Arial CE"/>
      <family val="2"/>
    </font>
    <font>
      <sz val="14"/>
      <name val="Arial CE"/>
      <family val="2"/>
    </font>
    <font>
      <b/>
      <sz val="14"/>
      <name val="Tahoma"/>
      <family val="2"/>
    </font>
    <font>
      <b/>
      <sz val="14"/>
      <name val="Arial CE"/>
      <family val="2"/>
    </font>
    <font>
      <sz val="8"/>
      <name val="Tahoma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centerContinuous"/>
    </xf>
    <xf numFmtId="49" fontId="5" fillId="0" borderId="10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64" fontId="5" fillId="0" borderId="11" xfId="15" applyNumberFormat="1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64" fontId="0" fillId="0" borderId="3" xfId="15" applyNumberFormat="1" applyFont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64" fontId="0" fillId="0" borderId="0" xfId="15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" wrapText="1"/>
    </xf>
    <xf numFmtId="164" fontId="5" fillId="0" borderId="12" xfId="15" applyNumberFormat="1" applyFont="1" applyBorder="1" applyAlignment="1">
      <alignment/>
    </xf>
    <xf numFmtId="0" fontId="6" fillId="0" borderId="9" xfId="0" applyFont="1" applyBorder="1" applyAlignment="1">
      <alignment/>
    </xf>
    <xf numFmtId="164" fontId="5" fillId="0" borderId="12" xfId="0" applyNumberFormat="1" applyFont="1" applyBorder="1" applyAlignment="1">
      <alignment/>
    </xf>
    <xf numFmtId="0" fontId="0" fillId="0" borderId="2" xfId="0" applyFont="1" applyBorder="1" applyAlignment="1">
      <alignment/>
    </xf>
    <xf numFmtId="49" fontId="3" fillId="0" borderId="2" xfId="0" applyNumberFormat="1" applyFont="1" applyBorder="1" applyAlignment="1">
      <alignment horizontal="center"/>
    </xf>
    <xf numFmtId="164" fontId="0" fillId="0" borderId="1" xfId="15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164" fontId="5" fillId="0" borderId="12" xfId="15" applyNumberFormat="1" applyFont="1" applyBorder="1" applyAlignment="1">
      <alignment horizontal="center"/>
    </xf>
    <xf numFmtId="164" fontId="3" fillId="0" borderId="3" xfId="15" applyNumberFormat="1" applyFont="1" applyBorder="1" applyAlignment="1">
      <alignment/>
    </xf>
    <xf numFmtId="164" fontId="3" fillId="0" borderId="1" xfId="15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Border="1" applyAlignment="1" quotePrefix="1">
      <alignment horizontal="center"/>
    </xf>
    <xf numFmtId="43" fontId="0" fillId="0" borderId="1" xfId="15" applyFont="1" applyBorder="1" applyAlignment="1">
      <alignment/>
    </xf>
    <xf numFmtId="164" fontId="0" fillId="0" borderId="1" xfId="15" applyNumberFormat="1" applyFont="1" applyFill="1" applyBorder="1" applyAlignment="1">
      <alignment/>
    </xf>
    <xf numFmtId="164" fontId="5" fillId="0" borderId="1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64" fontId="0" fillId="0" borderId="3" xfId="15" applyNumberFormat="1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4" fontId="5" fillId="0" borderId="10" xfId="15" applyNumberFormat="1" applyFont="1" applyBorder="1" applyAlignment="1">
      <alignment/>
    </xf>
    <xf numFmtId="0" fontId="3" fillId="0" borderId="0" xfId="0" applyFont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3" xfId="15" applyNumberFormat="1" applyFont="1" applyBorder="1" applyAlignment="1">
      <alignment/>
    </xf>
    <xf numFmtId="0" fontId="0" fillId="0" borderId="2" xfId="0" applyFont="1" applyBorder="1" applyAlignment="1">
      <alignment horizontal="left" wrapText="1"/>
    </xf>
    <xf numFmtId="0" fontId="0" fillId="0" borderId="5" xfId="0" applyFont="1" applyBorder="1" applyAlignment="1">
      <alignment/>
    </xf>
    <xf numFmtId="164" fontId="0" fillId="0" borderId="5" xfId="15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1" xfId="0" applyNumberFormat="1" applyFont="1" applyBorder="1" applyAlignment="1">
      <alignment/>
    </xf>
    <xf numFmtId="164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5" fillId="0" borderId="14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43" fontId="5" fillId="0" borderId="16" xfId="15" applyFont="1" applyBorder="1" applyAlignment="1">
      <alignment horizontal="centerContinuous"/>
    </xf>
    <xf numFmtId="43" fontId="2" fillId="0" borderId="5" xfId="15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Continuous"/>
    </xf>
    <xf numFmtId="0" fontId="3" fillId="0" borderId="1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Continuous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Continuous"/>
    </xf>
    <xf numFmtId="0" fontId="11" fillId="2" borderId="5" xfId="0" applyFont="1" applyFill="1" applyBorder="1" applyAlignment="1">
      <alignment horizontal="centerContinuous"/>
    </xf>
    <xf numFmtId="164" fontId="14" fillId="0" borderId="17" xfId="0" applyNumberFormat="1" applyFont="1" applyFill="1" applyBorder="1" applyAlignment="1">
      <alignment/>
    </xf>
    <xf numFmtId="164" fontId="15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5" xfId="0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164" fontId="0" fillId="0" borderId="0" xfId="15" applyNumberFormat="1" applyFont="1" applyAlignment="1">
      <alignment/>
    </xf>
    <xf numFmtId="49" fontId="3" fillId="0" borderId="3" xfId="0" applyNumberFormat="1" applyFont="1" applyBorder="1" applyAlignment="1">
      <alignment horizontal="center"/>
    </xf>
    <xf numFmtId="164" fontId="0" fillId="0" borderId="18" xfId="15" applyNumberFormat="1" applyFont="1" applyBorder="1" applyAlignment="1">
      <alignment/>
    </xf>
    <xf numFmtId="164" fontId="0" fillId="0" borderId="19" xfId="15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164" fontId="3" fillId="0" borderId="1" xfId="15" applyNumberFormat="1" applyFont="1" applyBorder="1" applyAlignment="1">
      <alignment/>
    </xf>
    <xf numFmtId="0" fontId="3" fillId="0" borderId="1" xfId="0" applyFont="1" applyBorder="1" applyAlignment="1">
      <alignment/>
    </xf>
    <xf numFmtId="0" fontId="16" fillId="0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164" fontId="2" fillId="2" borderId="5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3" fillId="0" borderId="21" xfId="0" applyFont="1" applyBorder="1" applyAlignment="1">
      <alignment horizontal="centerContinuous"/>
    </xf>
    <xf numFmtId="0" fontId="3" fillId="0" borderId="19" xfId="0" applyFont="1" applyBorder="1" applyAlignment="1">
      <alignment horizontal="centerContinuous"/>
    </xf>
    <xf numFmtId="0" fontId="5" fillId="0" borderId="5" xfId="0" applyFont="1" applyFill="1" applyBorder="1" applyAlignment="1">
      <alignment horizontal="centerContinuous"/>
    </xf>
    <xf numFmtId="0" fontId="6" fillId="0" borderId="17" xfId="0" applyFont="1" applyFill="1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43" fontId="0" fillId="0" borderId="3" xfId="15" applyFont="1" applyBorder="1" applyAlignment="1">
      <alignment/>
    </xf>
    <xf numFmtId="0" fontId="0" fillId="0" borderId="0" xfId="0" applyFont="1" applyBorder="1" applyAlignment="1" quotePrefix="1">
      <alignment/>
    </xf>
    <xf numFmtId="0" fontId="1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2" fillId="2" borderId="0" xfId="15" applyNumberFormat="1" applyFont="1" applyFill="1" applyBorder="1" applyAlignment="1">
      <alignment/>
    </xf>
    <xf numFmtId="164" fontId="1" fillId="2" borderId="0" xfId="15" applyNumberFormat="1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164" fontId="14" fillId="0" borderId="5" xfId="15" applyNumberFormat="1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4" fontId="3" fillId="0" borderId="18" xfId="15" applyNumberFormat="1" applyFont="1" applyBorder="1" applyAlignment="1">
      <alignment/>
    </xf>
    <xf numFmtId="0" fontId="19" fillId="0" borderId="13" xfId="0" applyFont="1" applyBorder="1" applyAlignment="1">
      <alignment horizontal="centerContinuous"/>
    </xf>
    <xf numFmtId="164" fontId="14" fillId="0" borderId="14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0" fontId="14" fillId="0" borderId="5" xfId="0" applyFont="1" applyBorder="1" applyAlignment="1">
      <alignment horizontal="centerContinuous"/>
    </xf>
    <xf numFmtId="0" fontId="0" fillId="0" borderId="5" xfId="0" applyFont="1" applyBorder="1" applyAlignment="1" quotePrefix="1">
      <alignment/>
    </xf>
    <xf numFmtId="0" fontId="3" fillId="0" borderId="5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3" xfId="0" applyFont="1" applyBorder="1" applyAlignment="1">
      <alignment horizontal="centerContinuous"/>
    </xf>
    <xf numFmtId="0" fontId="15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49" fontId="6" fillId="0" borderId="0" xfId="0" applyNumberFormat="1" applyFont="1" applyBorder="1" applyAlignment="1">
      <alignment horizontal="centerContinuous"/>
    </xf>
    <xf numFmtId="49" fontId="6" fillId="0" borderId="0" xfId="0" applyNumberFormat="1" applyFont="1" applyAlignment="1">
      <alignment horizontal="centerContinuous"/>
    </xf>
    <xf numFmtId="49" fontId="6" fillId="0" borderId="5" xfId="0" applyNumberFormat="1" applyFont="1" applyBorder="1" applyAlignment="1">
      <alignment horizontal="centerContinuous"/>
    </xf>
    <xf numFmtId="164" fontId="6" fillId="0" borderId="20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/>
    </xf>
    <xf numFmtId="164" fontId="6" fillId="0" borderId="2" xfId="15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3" fontId="6" fillId="0" borderId="0" xfId="15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14" fillId="0" borderId="0" xfId="15" applyNumberFormat="1" applyFont="1" applyFill="1" applyBorder="1" applyAlignment="1">
      <alignment/>
    </xf>
    <xf numFmtId="0" fontId="8" fillId="0" borderId="22" xfId="0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"/>
    </xf>
    <xf numFmtId="164" fontId="1" fillId="0" borderId="0" xfId="15" applyNumberFormat="1" applyFont="1" applyFill="1" applyBorder="1" applyAlignment="1">
      <alignment/>
    </xf>
    <xf numFmtId="0" fontId="0" fillId="0" borderId="0" xfId="0" applyAlignment="1">
      <alignment horizontal="center"/>
    </xf>
    <xf numFmtId="164" fontId="0" fillId="0" borderId="0" xfId="15" applyNumberFormat="1" applyAlignment="1">
      <alignment/>
    </xf>
    <xf numFmtId="164" fontId="0" fillId="0" borderId="0" xfId="0" applyNumberFormat="1" applyAlignment="1">
      <alignment/>
    </xf>
    <xf numFmtId="164" fontId="2" fillId="0" borderId="0" xfId="15" applyNumberFormat="1" applyFont="1" applyFill="1" applyBorder="1" applyAlignment="1">
      <alignment/>
    </xf>
    <xf numFmtId="0" fontId="3" fillId="0" borderId="1" xfId="0" applyFont="1" applyBorder="1" applyAlignment="1">
      <alignment horizontal="center"/>
    </xf>
    <xf numFmtId="43" fontId="0" fillId="0" borderId="0" xfId="15" applyAlignment="1">
      <alignment/>
    </xf>
    <xf numFmtId="0" fontId="1" fillId="0" borderId="0" xfId="0" applyFont="1" applyBorder="1" applyAlignment="1">
      <alignment horizontal="centerContinuous"/>
    </xf>
    <xf numFmtId="164" fontId="5" fillId="0" borderId="0" xfId="15" applyNumberFormat="1" applyFont="1" applyBorder="1" applyAlignment="1">
      <alignment/>
    </xf>
    <xf numFmtId="164" fontId="5" fillId="0" borderId="2" xfId="15" applyNumberFormat="1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0" fontId="2" fillId="0" borderId="2" xfId="0" applyFont="1" applyFill="1" applyBorder="1" applyAlignment="1">
      <alignment horizontal="center"/>
    </xf>
    <xf numFmtId="164" fontId="5" fillId="0" borderId="2" xfId="0" applyNumberFormat="1" applyFont="1" applyBorder="1" applyAlignment="1">
      <alignment/>
    </xf>
    <xf numFmtId="0" fontId="0" fillId="0" borderId="2" xfId="0" applyFont="1" applyFill="1" applyBorder="1" applyAlignment="1">
      <alignment/>
    </xf>
    <xf numFmtId="43" fontId="0" fillId="0" borderId="2" xfId="15" applyFont="1" applyBorder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Continuous"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0" xfId="15" applyNumberFormat="1" applyFont="1" applyBorder="1" applyAlignment="1">
      <alignment horizontal="center"/>
    </xf>
    <xf numFmtId="164" fontId="1" fillId="0" borderId="2" xfId="15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1" fillId="0" borderId="0" xfId="15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22" fillId="0" borderId="7" xfId="0" applyFont="1" applyBorder="1" applyAlignment="1">
      <alignment horizontal="center" wrapText="1"/>
    </xf>
    <xf numFmtId="0" fontId="3" fillId="0" borderId="17" xfId="0" applyFont="1" applyBorder="1" applyAlignment="1">
      <alignment horizontal="centerContinuous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49" fontId="3" fillId="0" borderId="3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/>
    </xf>
    <xf numFmtId="0" fontId="23" fillId="0" borderId="5" xfId="0" applyFont="1" applyBorder="1" applyAlignment="1">
      <alignment horizontal="center"/>
    </xf>
    <xf numFmtId="0" fontId="0" fillId="0" borderId="2" xfId="0" applyFont="1" applyBorder="1" applyAlignment="1" quotePrefix="1">
      <alignment/>
    </xf>
    <xf numFmtId="0" fontId="23" fillId="0" borderId="0" xfId="0" applyFont="1" applyBorder="1" applyAlignment="1">
      <alignment horizontal="centerContinuous"/>
    </xf>
    <xf numFmtId="0" fontId="8" fillId="0" borderId="1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Continuous"/>
    </xf>
    <xf numFmtId="0" fontId="0" fillId="0" borderId="1" xfId="0" applyFont="1" applyFill="1" applyBorder="1" applyAlignment="1">
      <alignment/>
    </xf>
    <xf numFmtId="164" fontId="11" fillId="0" borderId="25" xfId="15" applyNumberFormat="1" applyFont="1" applyBorder="1" applyAlignment="1">
      <alignment/>
    </xf>
    <xf numFmtId="164" fontId="0" fillId="0" borderId="0" xfId="15" applyNumberFormat="1" applyFont="1" applyAlignment="1">
      <alignment/>
    </xf>
    <xf numFmtId="0" fontId="0" fillId="0" borderId="5" xfId="0" applyBorder="1" applyAlignment="1">
      <alignment horizontal="center"/>
    </xf>
    <xf numFmtId="0" fontId="0" fillId="0" borderId="21" xfId="0" applyFont="1" applyBorder="1" applyAlignment="1">
      <alignment/>
    </xf>
    <xf numFmtId="164" fontId="1" fillId="0" borderId="3" xfId="15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21" xfId="0" applyFont="1" applyBorder="1" applyAlignment="1">
      <alignment horizontal="center"/>
    </xf>
    <xf numFmtId="164" fontId="0" fillId="0" borderId="21" xfId="15" applyNumberFormat="1" applyFont="1" applyBorder="1" applyAlignment="1">
      <alignment/>
    </xf>
    <xf numFmtId="164" fontId="1" fillId="0" borderId="1" xfId="15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164" fontId="1" fillId="0" borderId="3" xfId="15" applyNumberFormat="1" applyFont="1" applyFill="1" applyBorder="1" applyAlignment="1">
      <alignment horizontal="center"/>
    </xf>
    <xf numFmtId="164" fontId="1" fillId="0" borderId="2" xfId="15" applyNumberFormat="1" applyFont="1" applyBorder="1" applyAlignment="1">
      <alignment/>
    </xf>
    <xf numFmtId="0" fontId="1" fillId="0" borderId="3" xfId="0" applyFont="1" applyBorder="1" applyAlignment="1" quotePrefix="1">
      <alignment/>
    </xf>
    <xf numFmtId="164" fontId="1" fillId="0" borderId="1" xfId="15" applyNumberFormat="1" applyFont="1" applyBorder="1" applyAlignment="1" quotePrefix="1">
      <alignment/>
    </xf>
    <xf numFmtId="164" fontId="1" fillId="0" borderId="2" xfId="15" applyNumberFormat="1" applyFont="1" applyBorder="1" applyAlignment="1" quotePrefix="1">
      <alignment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" xfId="0" applyFont="1" applyBorder="1" applyAlignment="1" quotePrefix="1">
      <alignment/>
    </xf>
    <xf numFmtId="0" fontId="16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24" fillId="0" borderId="5" xfId="0" applyFont="1" applyBorder="1" applyAlignment="1">
      <alignment horizontal="centerContinuous"/>
    </xf>
    <xf numFmtId="49" fontId="6" fillId="0" borderId="3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164" fontId="26" fillId="0" borderId="0" xfId="15" applyNumberFormat="1" applyFont="1" applyAlignment="1">
      <alignment/>
    </xf>
    <xf numFmtId="164" fontId="26" fillId="0" borderId="0" xfId="0" applyNumberFormat="1" applyFont="1" applyBorder="1" applyAlignment="1">
      <alignment/>
    </xf>
    <xf numFmtId="164" fontId="6" fillId="0" borderId="0" xfId="15" applyNumberFormat="1" applyFont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quotePrefix="1">
      <alignment/>
    </xf>
    <xf numFmtId="166" fontId="6" fillId="0" borderId="0" xfId="15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164" fontId="5" fillId="0" borderId="12" xfId="15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27" fillId="0" borderId="13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11" xfId="15" applyNumberFormat="1" applyFont="1" applyBorder="1" applyAlignment="1">
      <alignment/>
    </xf>
    <xf numFmtId="164" fontId="2" fillId="0" borderId="12" xfId="15" applyNumberFormat="1" applyFont="1" applyBorder="1" applyAlignment="1">
      <alignment/>
    </xf>
    <xf numFmtId="164" fontId="3" fillId="0" borderId="11" xfId="15" applyNumberFormat="1" applyFont="1" applyBorder="1" applyAlignment="1">
      <alignment/>
    </xf>
    <xf numFmtId="164" fontId="3" fillId="0" borderId="10" xfId="15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164" fontId="0" fillId="0" borderId="11" xfId="15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164" fontId="3" fillId="0" borderId="12" xfId="15" applyNumberFormat="1" applyFont="1" applyBorder="1" applyAlignment="1">
      <alignment/>
    </xf>
    <xf numFmtId="0" fontId="2" fillId="0" borderId="9" xfId="0" applyFont="1" applyBorder="1" applyAlignment="1">
      <alignment horizontal="centerContinuous" wrapText="1"/>
    </xf>
    <xf numFmtId="0" fontId="5" fillId="0" borderId="11" xfId="0" applyFont="1" applyBorder="1" applyAlignment="1">
      <alignment horizontal="center"/>
    </xf>
    <xf numFmtId="16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15" applyNumberFormat="1" applyFont="1" applyBorder="1" applyAlignment="1">
      <alignment/>
    </xf>
    <xf numFmtId="164" fontId="3" fillId="0" borderId="12" xfId="15" applyNumberFormat="1" applyFont="1" applyBorder="1" applyAlignment="1">
      <alignment horizontal="center"/>
    </xf>
    <xf numFmtId="164" fontId="2" fillId="0" borderId="10" xfId="15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 horizontal="centerContinuous"/>
    </xf>
    <xf numFmtId="164" fontId="6" fillId="0" borderId="0" xfId="0" applyNumberFormat="1" applyFont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0" fillId="0" borderId="4" xfId="0" applyFont="1" applyBorder="1" applyAlignment="1">
      <alignment horizontal="center"/>
    </xf>
    <xf numFmtId="164" fontId="2" fillId="0" borderId="4" xfId="15" applyNumberFormat="1" applyFont="1" applyBorder="1" applyAlignment="1">
      <alignment/>
    </xf>
    <xf numFmtId="0" fontId="3" fillId="0" borderId="13" xfId="0" applyFont="1" applyBorder="1" applyAlignment="1">
      <alignment horizontal="centerContinuous"/>
    </xf>
    <xf numFmtId="164" fontId="14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 quotePrefix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 quotePrefix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/>
    </xf>
    <xf numFmtId="164" fontId="0" fillId="0" borderId="1" xfId="15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164" fontId="0" fillId="0" borderId="0" xfId="15" applyNumberFormat="1" applyFont="1" applyBorder="1" applyAlignment="1" quotePrefix="1">
      <alignment/>
    </xf>
    <xf numFmtId="0" fontId="0" fillId="0" borderId="2" xfId="0" applyFont="1" applyBorder="1" applyAlignment="1" quotePrefix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164" fontId="0" fillId="0" borderId="2" xfId="15" applyNumberFormat="1" applyFont="1" applyBorder="1" applyAlignment="1" quotePrefix="1">
      <alignment/>
    </xf>
    <xf numFmtId="164" fontId="0" fillId="0" borderId="3" xfId="15" applyNumberFormat="1" applyFont="1" applyBorder="1" applyAlignment="1">
      <alignment/>
    </xf>
    <xf numFmtId="164" fontId="0" fillId="0" borderId="1" xfId="15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15" applyNumberFormat="1" applyFont="1" applyAlignment="1">
      <alignment/>
    </xf>
    <xf numFmtId="0" fontId="0" fillId="0" borderId="3" xfId="0" applyFont="1" applyBorder="1" applyAlignment="1" quotePrefix="1">
      <alignment/>
    </xf>
    <xf numFmtId="164" fontId="0" fillId="0" borderId="3" xfId="15" applyNumberFormat="1" applyFont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Alignment="1" quotePrefix="1">
      <alignment/>
    </xf>
    <xf numFmtId="0" fontId="27" fillId="0" borderId="22" xfId="0" applyFont="1" applyBorder="1" applyAlignment="1">
      <alignment horizontal="centerContinuous"/>
    </xf>
    <xf numFmtId="164" fontId="5" fillId="0" borderId="13" xfId="0" applyNumberFormat="1" applyFont="1" applyBorder="1" applyAlignment="1">
      <alignment/>
    </xf>
    <xf numFmtId="164" fontId="21" fillId="0" borderId="0" xfId="15" applyNumberFormat="1" applyFont="1" applyAlignment="1">
      <alignment/>
    </xf>
    <xf numFmtId="0" fontId="0" fillId="0" borderId="15" xfId="0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5" xfId="0" applyFont="1" applyBorder="1" applyAlignment="1">
      <alignment horizontal="centerContinuous"/>
    </xf>
    <xf numFmtId="43" fontId="0" fillId="0" borderId="1" xfId="15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 quotePrefix="1">
      <alignment/>
    </xf>
    <xf numFmtId="0" fontId="0" fillId="0" borderId="12" xfId="0" applyFont="1" applyBorder="1" applyAlignment="1">
      <alignment/>
    </xf>
    <xf numFmtId="164" fontId="0" fillId="0" borderId="1" xfId="15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15" applyNumberFormat="1" applyFont="1" applyFill="1" applyBorder="1" applyAlignment="1">
      <alignment/>
    </xf>
    <xf numFmtId="164" fontId="0" fillId="0" borderId="1" xfId="0" applyNumberFormat="1" applyFont="1" applyBorder="1" applyAlignment="1" quotePrefix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0" xfId="15" applyNumberFormat="1" applyFont="1" applyAlignment="1">
      <alignment horizontal="center"/>
    </xf>
    <xf numFmtId="164" fontId="0" fillId="0" borderId="5" xfId="15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>
      <alignment/>
    </xf>
    <xf numFmtId="43" fontId="0" fillId="0" borderId="0" xfId="15" applyFont="1" applyBorder="1" applyAlignment="1" quotePrefix="1">
      <alignment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64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2" fillId="0" borderId="0" xfId="0" applyFont="1" applyAlignment="1">
      <alignment horizontal="centerContinuous"/>
    </xf>
    <xf numFmtId="164" fontId="20" fillId="0" borderId="0" xfId="0" applyNumberFormat="1" applyFont="1" applyBorder="1" applyAlignment="1">
      <alignment/>
    </xf>
    <xf numFmtId="0" fontId="3" fillId="0" borderId="2" xfId="0" applyFont="1" applyBorder="1" applyAlignment="1" quotePrefix="1">
      <alignment horizontal="center"/>
    </xf>
    <xf numFmtId="164" fontId="0" fillId="0" borderId="1" xfId="15" applyNumberFormat="1" applyFont="1" applyBorder="1" applyAlignment="1" quotePrefix="1">
      <alignment/>
    </xf>
    <xf numFmtId="0" fontId="3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Continuous"/>
    </xf>
    <xf numFmtId="43" fontId="0" fillId="0" borderId="0" xfId="15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0" xfId="15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3" fontId="5" fillId="0" borderId="0" xfId="15" applyFont="1" applyBorder="1" applyAlignment="1">
      <alignment horizontal="centerContinuous"/>
    </xf>
    <xf numFmtId="43" fontId="2" fillId="0" borderId="0" xfId="15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3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17"/>
  <sheetViews>
    <sheetView workbookViewId="0" topLeftCell="A1">
      <selection activeCell="I7" sqref="I7"/>
    </sheetView>
  </sheetViews>
  <sheetFormatPr defaultColWidth="9.00390625" defaultRowHeight="12.75"/>
  <cols>
    <col min="1" max="1" width="7.625" style="0" customWidth="1"/>
    <col min="2" max="3" width="9.125" style="197" customWidth="1"/>
    <col min="4" max="4" width="13.375" style="198" customWidth="1"/>
    <col min="5" max="5" width="1.625" style="0" customWidth="1"/>
    <col min="6" max="6" width="12.875" style="0" customWidth="1"/>
    <col min="7" max="7" width="1.875" style="0" customWidth="1"/>
    <col min="8" max="8" width="11.875" style="202" customWidth="1"/>
  </cols>
  <sheetData>
    <row r="4" spans="3:6" ht="12.75">
      <c r="C4" s="207">
        <v>2004</v>
      </c>
      <c r="D4" s="207"/>
      <c r="E4" s="208"/>
      <c r="F4" s="246">
        <v>2003</v>
      </c>
    </row>
    <row r="5" ht="12.75">
      <c r="E5" s="209"/>
    </row>
    <row r="6" spans="2:8" ht="12.75">
      <c r="B6" s="197">
        <v>75011</v>
      </c>
      <c r="C6" s="197">
        <v>201</v>
      </c>
      <c r="D6" s="198">
        <v>91140</v>
      </c>
      <c r="F6" s="198">
        <v>89260</v>
      </c>
      <c r="H6" s="210">
        <f>D6/F6*100</f>
        <v>102.10620658749721</v>
      </c>
    </row>
    <row r="7" ht="24" customHeight="1">
      <c r="H7" s="210"/>
    </row>
    <row r="8" spans="2:8" ht="12.75">
      <c r="B8" s="197">
        <v>852</v>
      </c>
      <c r="C8" s="197">
        <v>201</v>
      </c>
      <c r="D8" s="198">
        <f>SUM(D10:D14)</f>
        <v>986162</v>
      </c>
      <c r="E8" s="198">
        <f>SUM(E10:E14)</f>
        <v>0</v>
      </c>
      <c r="F8" s="198">
        <f>SUM(F10:F14)</f>
        <v>1517067</v>
      </c>
      <c r="H8" s="210">
        <f aca="true" t="shared" si="0" ref="H8:H17">D8/F8*100</f>
        <v>65.00451199584461</v>
      </c>
    </row>
    <row r="9" spans="6:8" ht="12.75">
      <c r="F9" s="198"/>
      <c r="H9" s="210"/>
    </row>
    <row r="10" spans="2:8" ht="12.75">
      <c r="B10" s="197">
        <v>85213</v>
      </c>
      <c r="D10" s="198">
        <v>60446</v>
      </c>
      <c r="F10" s="198">
        <v>75937</v>
      </c>
      <c r="H10" s="210">
        <f t="shared" si="0"/>
        <v>79.60019489840262</v>
      </c>
    </row>
    <row r="11" spans="2:8" ht="12.75">
      <c r="B11" s="197">
        <v>85214</v>
      </c>
      <c r="D11" s="198">
        <v>379139</v>
      </c>
      <c r="F11" s="198">
        <v>953694</v>
      </c>
      <c r="H11" s="210">
        <f t="shared" si="0"/>
        <v>39.75478507781322</v>
      </c>
    </row>
    <row r="12" spans="2:8" ht="12.75">
      <c r="B12" s="197">
        <v>85216</v>
      </c>
      <c r="D12" s="198">
        <v>340245</v>
      </c>
      <c r="F12" s="198">
        <v>285920</v>
      </c>
      <c r="H12" s="210">
        <f t="shared" si="0"/>
        <v>119.00006994963626</v>
      </c>
    </row>
    <row r="13" spans="2:8" ht="12.75">
      <c r="B13" s="197">
        <v>85219</v>
      </c>
      <c r="D13" s="198">
        <v>206332</v>
      </c>
      <c r="F13" s="198">
        <v>201516</v>
      </c>
      <c r="H13" s="210">
        <f t="shared" si="0"/>
        <v>102.38988467416978</v>
      </c>
    </row>
    <row r="14" ht="12.75">
      <c r="H14" s="210"/>
    </row>
    <row r="15" spans="2:8" ht="12.75">
      <c r="B15" s="197">
        <v>90015</v>
      </c>
      <c r="D15" s="198">
        <v>12850</v>
      </c>
      <c r="F15" s="245">
        <v>181298</v>
      </c>
      <c r="H15" s="210">
        <f t="shared" si="0"/>
        <v>7.087778133239198</v>
      </c>
    </row>
    <row r="17" spans="4:8" ht="12.75">
      <c r="D17" s="198">
        <f>SUM(D6:D16)</f>
        <v>2076314</v>
      </c>
      <c r="E17">
        <f>SUM(E6:E16)</f>
        <v>0</v>
      </c>
      <c r="F17" s="199">
        <f>SUM(F6:F16)</f>
        <v>3304692</v>
      </c>
      <c r="H17" s="210">
        <f t="shared" si="0"/>
        <v>62.829274256118275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96"/>
  <sheetViews>
    <sheetView zoomScale="75" zoomScaleNormal="75" workbookViewId="0" topLeftCell="A149">
      <selection activeCell="H153" sqref="H153"/>
    </sheetView>
  </sheetViews>
  <sheetFormatPr defaultColWidth="9.00390625" defaultRowHeight="12.75"/>
  <cols>
    <col min="1" max="1" width="3.25390625" style="249" customWidth="1"/>
    <col min="2" max="2" width="4.375" style="249" customWidth="1"/>
    <col min="3" max="3" width="5.25390625" style="249" customWidth="1"/>
    <col min="4" max="4" width="14.125" style="249" customWidth="1"/>
    <col min="5" max="5" width="56.125" style="249" customWidth="1"/>
    <col min="6" max="6" width="21.125" style="249" customWidth="1"/>
    <col min="7" max="7" width="21.75390625" style="249" customWidth="1"/>
    <col min="8" max="8" width="24.25390625" style="249" customWidth="1"/>
    <col min="9" max="9" width="25.875" style="249" customWidth="1"/>
    <col min="10" max="10" width="1.625" style="249" customWidth="1"/>
    <col min="11" max="16384" width="9.125" style="249" customWidth="1"/>
  </cols>
  <sheetData>
    <row r="1" ht="12.75"/>
    <row r="2" spans="2:9" ht="14.25">
      <c r="B2" s="8"/>
      <c r="C2" s="203"/>
      <c r="D2" s="324"/>
      <c r="E2" s="3"/>
      <c r="F2" s="4"/>
      <c r="H2" s="325"/>
      <c r="I2" s="260" t="s">
        <v>0</v>
      </c>
    </row>
    <row r="3" spans="2:8" ht="3.75" customHeight="1">
      <c r="B3" s="2"/>
      <c r="C3" s="2"/>
      <c r="E3" s="3"/>
      <c r="F3" s="4"/>
      <c r="H3" s="325"/>
    </row>
    <row r="4" ht="13.5" customHeight="1">
      <c r="F4" s="249" t="s">
        <v>1</v>
      </c>
    </row>
    <row r="5" ht="4.5" customHeight="1"/>
    <row r="6" spans="3:8" ht="12.75">
      <c r="C6" s="324"/>
      <c r="D6" s="324"/>
      <c r="G6" s="401" t="s">
        <v>2</v>
      </c>
      <c r="H6" s="6" t="s">
        <v>3</v>
      </c>
    </row>
    <row r="7" ht="18" customHeight="1"/>
    <row r="8" spans="2:10" ht="19.5">
      <c r="B8" s="268" t="s">
        <v>4</v>
      </c>
      <c r="C8" s="268"/>
      <c r="D8" s="268"/>
      <c r="E8" s="268"/>
      <c r="F8" s="268"/>
      <c r="G8" s="289"/>
      <c r="H8" s="324"/>
      <c r="I8" s="324"/>
      <c r="J8" s="324"/>
    </row>
    <row r="9" spans="5:11" ht="15.75" customHeight="1">
      <c r="E9" s="7"/>
      <c r="G9" s="326"/>
      <c r="H9" s="326"/>
      <c r="I9" s="327" t="s">
        <v>5</v>
      </c>
      <c r="J9" s="328"/>
      <c r="K9" s="324"/>
    </row>
    <row r="10" spans="2:10" ht="3.75" customHeight="1">
      <c r="B10" s="329"/>
      <c r="C10" s="330"/>
      <c r="D10" s="330"/>
      <c r="E10" s="329"/>
      <c r="F10" s="330"/>
      <c r="G10" s="330"/>
      <c r="H10" s="327"/>
      <c r="I10" s="327"/>
      <c r="J10" s="328"/>
    </row>
    <row r="11" spans="2:10" ht="16.5" customHeight="1">
      <c r="B11" s="9"/>
      <c r="C11" s="6"/>
      <c r="D11" s="9" t="s">
        <v>6</v>
      </c>
      <c r="E11" s="10"/>
      <c r="F11" s="189"/>
      <c r="G11" s="11" t="s">
        <v>7</v>
      </c>
      <c r="H11" s="12"/>
      <c r="I11" s="146"/>
      <c r="J11" s="12"/>
    </row>
    <row r="12" spans="2:10" ht="15.75">
      <c r="B12" s="10" t="s">
        <v>8</v>
      </c>
      <c r="C12" s="6" t="s">
        <v>9</v>
      </c>
      <c r="D12" s="9" t="s">
        <v>10</v>
      </c>
      <c r="E12" s="10" t="s">
        <v>11</v>
      </c>
      <c r="F12" s="189">
        <v>2004</v>
      </c>
      <c r="G12" s="14" t="s">
        <v>12</v>
      </c>
      <c r="H12" s="15"/>
      <c r="I12" s="226"/>
      <c r="J12" s="12"/>
    </row>
    <row r="13" spans="2:10" ht="63.75" customHeight="1">
      <c r="B13" s="331"/>
      <c r="D13" s="332"/>
      <c r="E13" s="259" t="s">
        <v>13</v>
      </c>
      <c r="F13" s="189" t="s">
        <v>14</v>
      </c>
      <c r="G13" s="223" t="s">
        <v>15</v>
      </c>
      <c r="H13" s="224" t="s">
        <v>16</v>
      </c>
      <c r="I13" s="225" t="s">
        <v>17</v>
      </c>
      <c r="J13" s="333"/>
    </row>
    <row r="14" spans="2:10" ht="14.25">
      <c r="B14" s="282">
        <v>1</v>
      </c>
      <c r="C14" s="283">
        <v>2</v>
      </c>
      <c r="D14" s="282">
        <v>3</v>
      </c>
      <c r="E14" s="282">
        <v>4</v>
      </c>
      <c r="F14" s="284">
        <v>5</v>
      </c>
      <c r="G14" s="282">
        <v>6</v>
      </c>
      <c r="H14" s="282">
        <v>7</v>
      </c>
      <c r="I14" s="285">
        <v>8</v>
      </c>
      <c r="J14" s="211"/>
    </row>
    <row r="15" spans="2:8" ht="6.75" customHeight="1">
      <c r="B15" s="324"/>
      <c r="C15" s="324"/>
      <c r="D15" s="324"/>
      <c r="E15" s="324"/>
      <c r="F15" s="324"/>
      <c r="G15" s="324"/>
      <c r="H15" s="324"/>
    </row>
    <row r="16" spans="2:10" ht="19.5" customHeight="1" thickBot="1">
      <c r="B16" s="9">
        <v>1</v>
      </c>
      <c r="C16" s="20" t="s">
        <v>18</v>
      </c>
      <c r="D16" s="21"/>
      <c r="E16" s="22" t="s">
        <v>19</v>
      </c>
      <c r="F16" s="23">
        <f>F18</f>
        <v>3000</v>
      </c>
      <c r="G16" s="25"/>
      <c r="H16" s="25"/>
      <c r="I16" s="25"/>
      <c r="J16" s="86"/>
    </row>
    <row r="17" spans="2:9" ht="9" customHeight="1">
      <c r="B17" s="26"/>
      <c r="C17" s="27"/>
      <c r="D17" s="26"/>
      <c r="E17" s="26"/>
      <c r="F17" s="28"/>
      <c r="G17" s="26"/>
      <c r="H17" s="332"/>
      <c r="I17" s="332"/>
    </row>
    <row r="18" spans="2:11" ht="14.25">
      <c r="B18" s="26"/>
      <c r="C18" s="27"/>
      <c r="D18" s="24" t="s">
        <v>20</v>
      </c>
      <c r="E18" s="47" t="s">
        <v>21</v>
      </c>
      <c r="F18" s="248">
        <v>3000</v>
      </c>
      <c r="G18" s="26"/>
      <c r="H18" s="332"/>
      <c r="I18" s="332"/>
      <c r="K18" s="324"/>
    </row>
    <row r="19" spans="2:9" ht="14.25">
      <c r="B19" s="26"/>
      <c r="C19" s="27"/>
      <c r="D19" s="24"/>
      <c r="E19" s="47" t="s">
        <v>22</v>
      </c>
      <c r="F19" s="28"/>
      <c r="G19" s="26"/>
      <c r="H19" s="332"/>
      <c r="I19" s="332"/>
    </row>
    <row r="20" spans="2:9" ht="12.75">
      <c r="B20" s="26"/>
      <c r="C20" s="27"/>
      <c r="D20" s="24"/>
      <c r="E20" s="47" t="s">
        <v>23</v>
      </c>
      <c r="F20" s="28"/>
      <c r="G20" s="26"/>
      <c r="H20" s="332"/>
      <c r="I20" s="332"/>
    </row>
    <row r="21" spans="2:9" ht="12.75">
      <c r="B21" s="26"/>
      <c r="C21" s="27"/>
      <c r="D21" s="24"/>
      <c r="E21" s="47" t="s">
        <v>24</v>
      </c>
      <c r="F21" s="28"/>
      <c r="G21" s="26"/>
      <c r="H21" s="332"/>
      <c r="I21" s="332"/>
    </row>
    <row r="22" spans="2:9" ht="12.75">
      <c r="B22" s="26"/>
      <c r="C22" s="27"/>
      <c r="D22" s="24"/>
      <c r="E22" s="47" t="s">
        <v>25</v>
      </c>
      <c r="F22" s="28"/>
      <c r="G22" s="26"/>
      <c r="H22" s="332"/>
      <c r="I22" s="332"/>
    </row>
    <row r="23" spans="2:8" ht="18" customHeight="1">
      <c r="B23" s="29"/>
      <c r="C23" s="27"/>
      <c r="D23" s="30"/>
      <c r="E23" s="29"/>
      <c r="F23" s="31"/>
      <c r="G23" s="29"/>
      <c r="H23" s="324"/>
    </row>
    <row r="24" spans="2:10" ht="34.5" customHeight="1" thickBot="1">
      <c r="B24" s="32">
        <v>2</v>
      </c>
      <c r="C24" s="33" t="s">
        <v>26</v>
      </c>
      <c r="D24" s="34"/>
      <c r="E24" s="287" t="s">
        <v>27</v>
      </c>
      <c r="F24" s="36">
        <f>F26</f>
        <v>30000</v>
      </c>
      <c r="G24" s="37"/>
      <c r="H24" s="37"/>
      <c r="I24" s="38">
        <f>I26</f>
        <v>30000</v>
      </c>
      <c r="J24" s="212"/>
    </row>
    <row r="25" spans="2:10" ht="7.5" customHeight="1">
      <c r="B25" s="26"/>
      <c r="C25" s="39"/>
      <c r="D25" s="40"/>
      <c r="E25" s="239"/>
      <c r="F25" s="41"/>
      <c r="G25" s="39"/>
      <c r="H25" s="334"/>
      <c r="I25" s="334"/>
      <c r="J25" s="334"/>
    </row>
    <row r="26" spans="2:10" ht="14.25">
      <c r="B26" s="26"/>
      <c r="C26" s="39"/>
      <c r="D26" s="40" t="s">
        <v>28</v>
      </c>
      <c r="E26" s="39" t="s">
        <v>29</v>
      </c>
      <c r="F26" s="252">
        <v>30000</v>
      </c>
      <c r="G26" s="39"/>
      <c r="H26" s="334"/>
      <c r="I26" s="252">
        <v>30000</v>
      </c>
      <c r="J26" s="336"/>
    </row>
    <row r="27" spans="2:10" ht="12.75">
      <c r="B27" s="26"/>
      <c r="C27" s="39"/>
      <c r="D27" s="40"/>
      <c r="E27" s="39"/>
      <c r="F27" s="41"/>
      <c r="G27" s="39"/>
      <c r="H27" s="334"/>
      <c r="I27" s="335"/>
      <c r="J27" s="336"/>
    </row>
    <row r="28" spans="2:10" ht="12.75">
      <c r="B28" s="29"/>
      <c r="C28" s="29"/>
      <c r="D28" s="30"/>
      <c r="E28" s="29"/>
      <c r="F28" s="31"/>
      <c r="G28" s="29"/>
      <c r="H28" s="324"/>
      <c r="I28" s="337"/>
      <c r="J28" s="337"/>
    </row>
    <row r="29" spans="2:11" ht="18.75" customHeight="1" thickBot="1">
      <c r="B29" s="9">
        <v>3</v>
      </c>
      <c r="C29" s="33" t="s">
        <v>30</v>
      </c>
      <c r="D29" s="34"/>
      <c r="E29" s="22" t="s">
        <v>31</v>
      </c>
      <c r="F29" s="23">
        <f>F31+F34+F40+F42+F44</f>
        <v>310900</v>
      </c>
      <c r="G29" s="23">
        <f>G31+G34+G40+G42+G44</f>
        <v>3262</v>
      </c>
      <c r="H29" s="25"/>
      <c r="I29" s="37"/>
      <c r="J29" s="80"/>
      <c r="K29" s="324"/>
    </row>
    <row r="30" spans="2:11" ht="6.75" customHeight="1">
      <c r="B30" s="26"/>
      <c r="C30" s="27"/>
      <c r="D30" s="26"/>
      <c r="E30" s="26"/>
      <c r="F30" s="28"/>
      <c r="G30" s="26"/>
      <c r="H30" s="332"/>
      <c r="J30" s="334"/>
      <c r="K30" s="324"/>
    </row>
    <row r="31" spans="2:11" ht="14.25">
      <c r="B31" s="26"/>
      <c r="C31" s="27"/>
      <c r="D31" s="24" t="s">
        <v>32</v>
      </c>
      <c r="E31" s="26" t="s">
        <v>33</v>
      </c>
      <c r="F31" s="248">
        <v>40000</v>
      </c>
      <c r="G31" s="26"/>
      <c r="H31" s="332"/>
      <c r="J31" s="334"/>
      <c r="K31" s="324"/>
    </row>
    <row r="32" spans="2:11" ht="14.25">
      <c r="B32" s="26"/>
      <c r="C32" s="27"/>
      <c r="D32" s="24"/>
      <c r="E32" s="26" t="s">
        <v>34</v>
      </c>
      <c r="F32" s="248"/>
      <c r="G32" s="26"/>
      <c r="H32" s="332"/>
      <c r="J32" s="334"/>
      <c r="K32" s="324"/>
    </row>
    <row r="33" spans="2:11" ht="8.25" customHeight="1">
      <c r="B33" s="26"/>
      <c r="C33" s="27"/>
      <c r="D33" s="9"/>
      <c r="E33" s="26"/>
      <c r="F33" s="248"/>
      <c r="G33" s="26"/>
      <c r="H33" s="332"/>
      <c r="J33" s="334"/>
      <c r="K33" s="324"/>
    </row>
    <row r="34" spans="2:11" ht="14.25">
      <c r="B34" s="26"/>
      <c r="C34" s="27"/>
      <c r="D34" s="24" t="s">
        <v>20</v>
      </c>
      <c r="E34" s="47" t="s">
        <v>21</v>
      </c>
      <c r="F34" s="248">
        <f>50000+5000</f>
        <v>55000</v>
      </c>
      <c r="G34" s="26"/>
      <c r="H34" s="332"/>
      <c r="J34" s="334"/>
      <c r="K34" s="324"/>
    </row>
    <row r="35" spans="2:11" ht="14.25">
      <c r="B35" s="26"/>
      <c r="C35" s="27"/>
      <c r="D35" s="24"/>
      <c r="E35" s="47" t="s">
        <v>35</v>
      </c>
      <c r="F35" s="248"/>
      <c r="G35" s="26"/>
      <c r="H35" s="332"/>
      <c r="J35" s="334"/>
      <c r="K35" s="324"/>
    </row>
    <row r="36" spans="2:11" ht="14.25">
      <c r="B36" s="26"/>
      <c r="C36" s="27"/>
      <c r="D36" s="24"/>
      <c r="E36" s="47" t="s">
        <v>23</v>
      </c>
      <c r="F36" s="248"/>
      <c r="G36" s="26"/>
      <c r="H36" s="332"/>
      <c r="J36" s="334"/>
      <c r="K36" s="324"/>
    </row>
    <row r="37" spans="2:11" ht="14.25">
      <c r="B37" s="26"/>
      <c r="C37" s="27"/>
      <c r="D37" s="9"/>
      <c r="E37" s="47" t="s">
        <v>36</v>
      </c>
      <c r="F37" s="248"/>
      <c r="G37" s="26"/>
      <c r="H37" s="332"/>
      <c r="J37" s="334"/>
      <c r="K37" s="324"/>
    </row>
    <row r="38" spans="2:11" ht="14.25">
      <c r="B38" s="26"/>
      <c r="C38" s="27"/>
      <c r="D38" s="9"/>
      <c r="E38" s="47" t="s">
        <v>25</v>
      </c>
      <c r="F38" s="248"/>
      <c r="G38" s="26"/>
      <c r="H38" s="332"/>
      <c r="J38" s="334"/>
      <c r="K38" s="324"/>
    </row>
    <row r="39" spans="2:11" ht="6" customHeight="1">
      <c r="B39" s="26"/>
      <c r="C39" s="27"/>
      <c r="D39" s="9"/>
      <c r="E39" s="26"/>
      <c r="F39" s="131"/>
      <c r="G39" s="26"/>
      <c r="H39" s="332"/>
      <c r="J39" s="334"/>
      <c r="K39" s="324"/>
    </row>
    <row r="40" spans="2:11" ht="14.25">
      <c r="B40" s="26"/>
      <c r="C40" s="27"/>
      <c r="D40" s="24" t="s">
        <v>37</v>
      </c>
      <c r="E40" s="26" t="s">
        <v>38</v>
      </c>
      <c r="F40" s="248">
        <f>60000+52000+30000+69600</f>
        <v>211600</v>
      </c>
      <c r="G40" s="26"/>
      <c r="H40" s="332"/>
      <c r="J40" s="334"/>
      <c r="K40" s="324"/>
    </row>
    <row r="41" spans="2:11" ht="5.25" customHeight="1">
      <c r="B41" s="331"/>
      <c r="D41" s="332"/>
      <c r="E41" s="332"/>
      <c r="F41" s="256"/>
      <c r="G41" s="332"/>
      <c r="I41" s="334"/>
      <c r="J41" s="334"/>
      <c r="K41" s="324"/>
    </row>
    <row r="42" spans="2:11" ht="14.25">
      <c r="B42" s="340"/>
      <c r="C42" s="334"/>
      <c r="D42" s="48" t="s">
        <v>39</v>
      </c>
      <c r="E42" s="341" t="s">
        <v>40</v>
      </c>
      <c r="F42" s="257">
        <f>1000+38</f>
        <v>1038</v>
      </c>
      <c r="G42" s="334"/>
      <c r="H42" s="334"/>
      <c r="I42" s="334"/>
      <c r="J42" s="334"/>
      <c r="K42" s="324"/>
    </row>
    <row r="43" spans="2:11" ht="6" customHeight="1">
      <c r="B43" s="340"/>
      <c r="C43" s="334"/>
      <c r="D43" s="48"/>
      <c r="E43" s="342"/>
      <c r="F43" s="258"/>
      <c r="G43" s="334"/>
      <c r="H43" s="334"/>
      <c r="I43" s="334"/>
      <c r="J43" s="334"/>
      <c r="K43" s="324"/>
    </row>
    <row r="44" spans="2:11" ht="14.25">
      <c r="B44" s="340"/>
      <c r="C44" s="334"/>
      <c r="D44" s="48" t="s">
        <v>41</v>
      </c>
      <c r="E44" s="26" t="s">
        <v>42</v>
      </c>
      <c r="F44" s="258">
        <v>3262</v>
      </c>
      <c r="G44" s="255">
        <v>3262</v>
      </c>
      <c r="H44" s="334"/>
      <c r="I44" s="334"/>
      <c r="J44" s="334"/>
      <c r="K44" s="324"/>
    </row>
    <row r="45" spans="2:11" ht="12.75">
      <c r="B45" s="340"/>
      <c r="C45" s="334"/>
      <c r="D45" s="48"/>
      <c r="E45" s="26" t="s">
        <v>43</v>
      </c>
      <c r="F45" s="343"/>
      <c r="G45" s="334"/>
      <c r="H45" s="334"/>
      <c r="I45" s="334"/>
      <c r="J45" s="334"/>
      <c r="K45" s="324"/>
    </row>
    <row r="46" spans="2:11" ht="12.75">
      <c r="B46" s="340"/>
      <c r="C46" s="334"/>
      <c r="D46" s="48"/>
      <c r="E46" s="26" t="s">
        <v>44</v>
      </c>
      <c r="F46" s="343"/>
      <c r="G46" s="334"/>
      <c r="H46" s="334"/>
      <c r="I46" s="334"/>
      <c r="J46" s="334"/>
      <c r="K46" s="324"/>
    </row>
    <row r="47" spans="2:11" ht="12.75">
      <c r="B47" s="340"/>
      <c r="C47" s="334"/>
      <c r="D47" s="40"/>
      <c r="E47" s="26" t="s">
        <v>45</v>
      </c>
      <c r="F47" s="343"/>
      <c r="G47" s="334"/>
      <c r="H47" s="334"/>
      <c r="I47" s="334"/>
      <c r="J47" s="334"/>
      <c r="K47" s="324"/>
    </row>
    <row r="48" spans="2:11" ht="12.75">
      <c r="B48" s="340"/>
      <c r="C48" s="334"/>
      <c r="D48" s="40"/>
      <c r="E48" s="39"/>
      <c r="F48" s="343"/>
      <c r="G48" s="334"/>
      <c r="H48" s="334"/>
      <c r="I48" s="334"/>
      <c r="J48" s="334"/>
      <c r="K48" s="324"/>
    </row>
    <row r="49" spans="2:11" ht="12.75">
      <c r="B49" s="338"/>
      <c r="C49" s="324"/>
      <c r="D49" s="30"/>
      <c r="E49" s="29"/>
      <c r="F49" s="339"/>
      <c r="G49" s="324"/>
      <c r="H49" s="324"/>
      <c r="I49" s="324"/>
      <c r="J49" s="324"/>
      <c r="K49" s="324"/>
    </row>
    <row r="50" spans="2:11" ht="12.75">
      <c r="B50" s="338"/>
      <c r="C50" s="324"/>
      <c r="D50" s="30"/>
      <c r="E50" s="29"/>
      <c r="F50" s="339"/>
      <c r="G50" s="324"/>
      <c r="H50" s="324"/>
      <c r="I50" s="324"/>
      <c r="J50" s="324"/>
      <c r="K50" s="324"/>
    </row>
    <row r="51" spans="2:11" ht="12.75">
      <c r="B51" s="338"/>
      <c r="C51" s="324"/>
      <c r="D51" s="30"/>
      <c r="E51" s="29"/>
      <c r="F51" s="339"/>
      <c r="G51" s="324"/>
      <c r="H51" s="324"/>
      <c r="I51" s="324"/>
      <c r="J51" s="324"/>
      <c r="K51" s="324"/>
    </row>
    <row r="52" spans="2:10" ht="12.75">
      <c r="B52" s="29"/>
      <c r="C52" s="29"/>
      <c r="D52" s="30"/>
      <c r="E52" s="69"/>
      <c r="F52" s="31"/>
      <c r="G52" s="328"/>
      <c r="H52" s="327" t="s">
        <v>46</v>
      </c>
      <c r="I52" s="327" t="s">
        <v>47</v>
      </c>
      <c r="J52" s="328"/>
    </row>
    <row r="53" spans="2:10" ht="3.75" customHeight="1">
      <c r="B53" s="29"/>
      <c r="C53" s="29"/>
      <c r="D53" s="30"/>
      <c r="E53" s="29"/>
      <c r="F53" s="31"/>
      <c r="G53" s="29"/>
      <c r="H53" s="324"/>
      <c r="I53" s="324"/>
      <c r="J53" s="324"/>
    </row>
    <row r="54" spans="2:10" ht="12.75">
      <c r="B54" s="42">
        <v>1</v>
      </c>
      <c r="C54" s="43">
        <v>2</v>
      </c>
      <c r="D54" s="42">
        <v>3</v>
      </c>
      <c r="E54" s="42">
        <v>4</v>
      </c>
      <c r="F54" s="44">
        <v>5</v>
      </c>
      <c r="G54" s="42">
        <v>6</v>
      </c>
      <c r="H54" s="241">
        <v>7</v>
      </c>
      <c r="I54" s="45">
        <v>8</v>
      </c>
      <c r="J54" s="130"/>
    </row>
    <row r="55" spans="2:11" ht="6.75" customHeight="1">
      <c r="B55" s="338"/>
      <c r="C55" s="324"/>
      <c r="D55" s="30"/>
      <c r="E55" s="29"/>
      <c r="F55" s="339"/>
      <c r="G55" s="324"/>
      <c r="H55" s="324"/>
      <c r="I55" s="324"/>
      <c r="J55" s="324"/>
      <c r="K55" s="324"/>
    </row>
    <row r="56" spans="2:10" ht="19.5" customHeight="1" thickBot="1">
      <c r="B56" s="9">
        <v>4</v>
      </c>
      <c r="C56" s="33" t="s">
        <v>48</v>
      </c>
      <c r="D56" s="34"/>
      <c r="E56" s="22" t="s">
        <v>49</v>
      </c>
      <c r="F56" s="23">
        <f>F58</f>
        <v>2000</v>
      </c>
      <c r="G56" s="49">
        <f>G58</f>
        <v>0</v>
      </c>
      <c r="H56" s="49">
        <f>H58</f>
        <v>2000</v>
      </c>
      <c r="I56" s="25"/>
      <c r="J56" s="86"/>
    </row>
    <row r="57" spans="2:9" ht="8.25" customHeight="1">
      <c r="B57" s="9"/>
      <c r="C57" s="9"/>
      <c r="D57" s="324"/>
      <c r="E57" s="10"/>
      <c r="F57" s="50"/>
      <c r="G57" s="51"/>
      <c r="H57" s="344"/>
      <c r="I57" s="332"/>
    </row>
    <row r="58" spans="2:9" ht="14.25">
      <c r="B58" s="332"/>
      <c r="D58" s="9">
        <v>2020</v>
      </c>
      <c r="E58" s="26" t="s">
        <v>50</v>
      </c>
      <c r="F58" s="248">
        <v>2000</v>
      </c>
      <c r="G58" s="345"/>
      <c r="H58" s="344">
        <v>2000</v>
      </c>
      <c r="I58" s="332"/>
    </row>
    <row r="59" spans="2:9" ht="12.75">
      <c r="B59" s="332"/>
      <c r="D59" s="47"/>
      <c r="E59" s="332" t="s">
        <v>51</v>
      </c>
      <c r="F59" s="346"/>
      <c r="G59" s="347"/>
      <c r="H59" s="346"/>
      <c r="I59" s="332"/>
    </row>
    <row r="60" spans="2:9" ht="12.75">
      <c r="B60" s="332"/>
      <c r="D60" s="332"/>
      <c r="E60" s="332" t="s">
        <v>52</v>
      </c>
      <c r="F60" s="346"/>
      <c r="G60" s="347"/>
      <c r="H60" s="346"/>
      <c r="I60" s="332"/>
    </row>
    <row r="61" spans="2:10" ht="12.75">
      <c r="B61" s="332"/>
      <c r="D61" s="348"/>
      <c r="E61" s="332" t="s">
        <v>53</v>
      </c>
      <c r="F61" s="346"/>
      <c r="G61" s="347"/>
      <c r="H61" s="346"/>
      <c r="I61" s="334"/>
      <c r="J61" s="334"/>
    </row>
    <row r="62" spans="2:10" ht="12.75">
      <c r="B62" s="332"/>
      <c r="D62" s="334"/>
      <c r="E62" s="332"/>
      <c r="F62" s="346"/>
      <c r="G62" s="347"/>
      <c r="H62" s="324"/>
      <c r="I62" s="334"/>
      <c r="J62" s="334"/>
    </row>
    <row r="63" spans="2:10" ht="12.75">
      <c r="B63" s="324"/>
      <c r="D63" s="324"/>
      <c r="E63" s="324"/>
      <c r="F63" s="324"/>
      <c r="G63" s="349"/>
      <c r="H63" s="324"/>
      <c r="I63" s="324"/>
      <c r="J63" s="324"/>
    </row>
    <row r="64" spans="2:10" ht="21.75" customHeight="1" thickBot="1">
      <c r="B64" s="55">
        <v>5</v>
      </c>
      <c r="C64" s="33" t="s">
        <v>54</v>
      </c>
      <c r="D64" s="34"/>
      <c r="E64" s="22" t="s">
        <v>55</v>
      </c>
      <c r="F64" s="23">
        <f>SUM(F66:F80)</f>
        <v>162350</v>
      </c>
      <c r="G64" s="23">
        <f>G68+G74+G66+G75</f>
        <v>91140</v>
      </c>
      <c r="H64" s="25"/>
      <c r="I64" s="25"/>
      <c r="J64" s="86"/>
    </row>
    <row r="65" spans="2:9" ht="7.5" customHeight="1">
      <c r="B65" s="26"/>
      <c r="C65" s="27"/>
      <c r="D65" s="9"/>
      <c r="E65" s="26"/>
      <c r="F65" s="28"/>
      <c r="G65" s="56"/>
      <c r="H65" s="332"/>
      <c r="I65" s="332"/>
    </row>
    <row r="66" spans="2:9" ht="14.25">
      <c r="B66" s="26"/>
      <c r="C66" s="27"/>
      <c r="D66" s="24" t="s">
        <v>56</v>
      </c>
      <c r="E66" s="26" t="s">
        <v>57</v>
      </c>
      <c r="F66" s="248">
        <v>30000</v>
      </c>
      <c r="G66" s="56">
        <v>0</v>
      </c>
      <c r="H66" s="332"/>
      <c r="I66" s="332"/>
    </row>
    <row r="67" spans="2:9" ht="6.75" customHeight="1">
      <c r="B67" s="26"/>
      <c r="C67" s="27"/>
      <c r="D67" s="24"/>
      <c r="E67" s="26"/>
      <c r="F67" s="248"/>
      <c r="G67" s="56"/>
      <c r="H67" s="332"/>
      <c r="I67" s="332"/>
    </row>
    <row r="68" spans="2:9" ht="14.25">
      <c r="B68" s="26"/>
      <c r="C68" s="27"/>
      <c r="D68" s="24" t="s">
        <v>20</v>
      </c>
      <c r="E68" s="47" t="s">
        <v>21</v>
      </c>
      <c r="F68" s="248">
        <v>39060</v>
      </c>
      <c r="G68" s="41"/>
      <c r="H68" s="332"/>
      <c r="I68" s="332"/>
    </row>
    <row r="69" spans="2:9" ht="14.25">
      <c r="B69" s="26"/>
      <c r="C69" s="27"/>
      <c r="D69" s="24"/>
      <c r="E69" s="47" t="s">
        <v>35</v>
      </c>
      <c r="F69" s="248"/>
      <c r="G69" s="56"/>
      <c r="H69" s="332"/>
      <c r="I69" s="332"/>
    </row>
    <row r="70" spans="2:9" ht="14.25">
      <c r="B70" s="26"/>
      <c r="C70" s="27"/>
      <c r="D70" s="9"/>
      <c r="E70" s="47" t="s">
        <v>58</v>
      </c>
      <c r="F70" s="248"/>
      <c r="G70" s="56"/>
      <c r="H70" s="332"/>
      <c r="I70" s="332"/>
    </row>
    <row r="71" spans="2:9" ht="14.25">
      <c r="B71" s="26"/>
      <c r="C71" s="27"/>
      <c r="D71" s="9"/>
      <c r="E71" s="47" t="s">
        <v>24</v>
      </c>
      <c r="F71" s="248"/>
      <c r="G71" s="56"/>
      <c r="H71" s="332"/>
      <c r="I71" s="332"/>
    </row>
    <row r="72" spans="2:9" ht="12" customHeight="1">
      <c r="B72" s="26"/>
      <c r="C72" s="27"/>
      <c r="D72" s="9"/>
      <c r="E72" s="47" t="s">
        <v>25</v>
      </c>
      <c r="F72" s="248"/>
      <c r="G72" s="56"/>
      <c r="H72" s="332"/>
      <c r="I72" s="332"/>
    </row>
    <row r="73" spans="2:9" ht="6" customHeight="1">
      <c r="B73" s="26"/>
      <c r="C73" s="27"/>
      <c r="D73" s="9"/>
      <c r="E73" s="26"/>
      <c r="F73" s="248"/>
      <c r="G73" s="56"/>
      <c r="H73" s="332"/>
      <c r="I73" s="332"/>
    </row>
    <row r="74" spans="2:9" ht="14.25">
      <c r="B74" s="26"/>
      <c r="C74" s="27"/>
      <c r="D74" s="9">
        <v>2010</v>
      </c>
      <c r="E74" s="26" t="s">
        <v>42</v>
      </c>
      <c r="F74" s="248">
        <v>91140</v>
      </c>
      <c r="G74" s="252">
        <v>91140</v>
      </c>
      <c r="H74" s="332"/>
      <c r="I74" s="332"/>
    </row>
    <row r="75" spans="2:11" ht="14.25">
      <c r="B75" s="26"/>
      <c r="C75" s="27"/>
      <c r="D75" s="9"/>
      <c r="E75" s="26" t="s">
        <v>43</v>
      </c>
      <c r="F75" s="254"/>
      <c r="G75" s="57"/>
      <c r="H75" s="332"/>
      <c r="I75" s="332"/>
      <c r="K75" s="324"/>
    </row>
    <row r="76" spans="2:9" ht="14.25">
      <c r="B76" s="26"/>
      <c r="C76" s="27"/>
      <c r="D76" s="9"/>
      <c r="E76" s="26" t="s">
        <v>44</v>
      </c>
      <c r="F76" s="248"/>
      <c r="G76" s="26"/>
      <c r="H76" s="332"/>
      <c r="I76" s="332"/>
    </row>
    <row r="77" spans="2:9" ht="14.25">
      <c r="B77" s="26"/>
      <c r="C77" s="27"/>
      <c r="D77" s="9"/>
      <c r="E77" s="26" t="s">
        <v>45</v>
      </c>
      <c r="F77" s="248"/>
      <c r="G77" s="26"/>
      <c r="H77" s="332"/>
      <c r="I77" s="332"/>
    </row>
    <row r="78" spans="2:10" ht="6" customHeight="1">
      <c r="B78" s="26"/>
      <c r="C78" s="39"/>
      <c r="D78" s="9"/>
      <c r="E78" s="26"/>
      <c r="F78" s="248"/>
      <c r="G78" s="26"/>
      <c r="H78" s="332"/>
      <c r="I78" s="334"/>
      <c r="J78" s="334"/>
    </row>
    <row r="79" spans="2:10" ht="14.25">
      <c r="B79" s="39"/>
      <c r="C79" s="39"/>
      <c r="D79" s="92">
        <v>2360</v>
      </c>
      <c r="E79" s="243" t="s">
        <v>59</v>
      </c>
      <c r="F79" s="255">
        <v>2150</v>
      </c>
      <c r="G79" s="39"/>
      <c r="H79" s="334"/>
      <c r="I79" s="334"/>
      <c r="J79" s="334"/>
    </row>
    <row r="80" spans="2:10" ht="12.75">
      <c r="B80" s="39"/>
      <c r="C80" s="39"/>
      <c r="D80" s="92"/>
      <c r="E80" s="243" t="s">
        <v>60</v>
      </c>
      <c r="F80" s="61"/>
      <c r="G80" s="39"/>
      <c r="H80" s="334"/>
      <c r="I80" s="334"/>
      <c r="J80" s="334"/>
    </row>
    <row r="81" spans="2:10" ht="12.75">
      <c r="B81" s="39"/>
      <c r="C81" s="39"/>
      <c r="D81" s="92"/>
      <c r="E81" s="213" t="s">
        <v>61</v>
      </c>
      <c r="F81" s="61"/>
      <c r="G81" s="39"/>
      <c r="H81" s="334"/>
      <c r="I81" s="334"/>
      <c r="J81" s="334"/>
    </row>
    <row r="82" spans="2:10" ht="12.75">
      <c r="B82" s="39"/>
      <c r="C82" s="39"/>
      <c r="D82" s="92"/>
      <c r="E82" s="213"/>
      <c r="F82" s="61"/>
      <c r="G82" s="39"/>
      <c r="H82" s="334"/>
      <c r="I82" s="334"/>
      <c r="J82" s="334"/>
    </row>
    <row r="83" spans="2:10" ht="12.75">
      <c r="B83" s="29"/>
      <c r="C83" s="29"/>
      <c r="D83" s="53"/>
      <c r="E83" s="69"/>
      <c r="F83" s="31"/>
      <c r="G83" s="29"/>
      <c r="H83" s="324"/>
      <c r="I83" s="324"/>
      <c r="J83" s="324"/>
    </row>
    <row r="84" spans="2:8" ht="3.75" customHeight="1">
      <c r="B84" s="338"/>
      <c r="C84" s="324"/>
      <c r="D84" s="324"/>
      <c r="E84" s="324"/>
      <c r="F84" s="324"/>
      <c r="G84" s="338"/>
      <c r="H84" s="338"/>
    </row>
    <row r="85" spans="2:10" ht="34.5" customHeight="1" thickBot="1">
      <c r="B85" s="9">
        <v>6</v>
      </c>
      <c r="C85" s="33" t="s">
        <v>62</v>
      </c>
      <c r="D85" s="34"/>
      <c r="E85" s="35" t="s">
        <v>63</v>
      </c>
      <c r="F85" s="58">
        <f>F87</f>
        <v>2880</v>
      </c>
      <c r="G85" s="58">
        <f>G87</f>
        <v>2880</v>
      </c>
      <c r="H85" s="58">
        <f>H87</f>
        <v>0</v>
      </c>
      <c r="I85" s="38">
        <f>I87</f>
        <v>0</v>
      </c>
      <c r="J85" s="86"/>
    </row>
    <row r="86" spans="2:9" ht="4.5" customHeight="1">
      <c r="B86" s="332"/>
      <c r="D86" s="9"/>
      <c r="E86" s="26"/>
      <c r="F86" s="344"/>
      <c r="G86" s="335"/>
      <c r="H86" s="332"/>
      <c r="I86" s="332"/>
    </row>
    <row r="87" spans="2:9" ht="14.25">
      <c r="B87" s="332"/>
      <c r="D87" s="9">
        <v>2010</v>
      </c>
      <c r="E87" s="26" t="s">
        <v>50</v>
      </c>
      <c r="F87" s="248">
        <v>2880</v>
      </c>
      <c r="G87" s="252">
        <v>2880</v>
      </c>
      <c r="H87" s="332"/>
      <c r="I87" s="332"/>
    </row>
    <row r="88" spans="2:9" ht="15.75" customHeight="1">
      <c r="B88" s="332"/>
      <c r="D88" s="9"/>
      <c r="E88" s="26" t="s">
        <v>43</v>
      </c>
      <c r="F88" s="344"/>
      <c r="G88" s="335"/>
      <c r="H88" s="332"/>
      <c r="I88" s="332"/>
    </row>
    <row r="89" spans="2:9" ht="12.75">
      <c r="B89" s="332"/>
      <c r="D89" s="47"/>
      <c r="E89" s="26" t="s">
        <v>44</v>
      </c>
      <c r="F89" s="344"/>
      <c r="G89" s="335"/>
      <c r="H89" s="332"/>
      <c r="I89" s="332"/>
    </row>
    <row r="90" spans="2:9" ht="12.75">
      <c r="B90" s="332"/>
      <c r="D90" s="332"/>
      <c r="E90" s="26" t="s">
        <v>45</v>
      </c>
      <c r="F90" s="344"/>
      <c r="G90" s="335"/>
      <c r="H90" s="332"/>
      <c r="I90" s="332"/>
    </row>
    <row r="91" spans="2:10" ht="12.75">
      <c r="B91" s="331"/>
      <c r="D91" s="332"/>
      <c r="E91" s="332"/>
      <c r="F91" s="346"/>
      <c r="G91" s="331"/>
      <c r="I91" s="332"/>
      <c r="J91" s="324"/>
    </row>
    <row r="92" spans="1:10" ht="12.75">
      <c r="A92" s="324"/>
      <c r="B92" s="338"/>
      <c r="C92" s="324"/>
      <c r="D92" s="324"/>
      <c r="E92" s="324"/>
      <c r="F92" s="324"/>
      <c r="G92" s="338"/>
      <c r="H92" s="324"/>
      <c r="I92" s="324"/>
      <c r="J92" s="324"/>
    </row>
    <row r="93" spans="2:10" ht="35.25" customHeight="1" thickBot="1">
      <c r="B93" s="55">
        <v>7</v>
      </c>
      <c r="C93" s="33" t="s">
        <v>64</v>
      </c>
      <c r="D93" s="34"/>
      <c r="E93" s="35" t="s">
        <v>65</v>
      </c>
      <c r="F93" s="23">
        <f>SUM(F95:F95)</f>
        <v>2920</v>
      </c>
      <c r="G93" s="23">
        <f>G97</f>
        <v>0</v>
      </c>
      <c r="H93" s="25"/>
      <c r="I93" s="25"/>
      <c r="J93" s="80"/>
    </row>
    <row r="94" spans="2:10" ht="8.25" customHeight="1">
      <c r="B94" s="26"/>
      <c r="C94" s="27"/>
      <c r="D94" s="9"/>
      <c r="E94" s="47"/>
      <c r="F94" s="28"/>
      <c r="G94" s="56"/>
      <c r="H94" s="332"/>
      <c r="J94" s="334"/>
    </row>
    <row r="95" spans="2:10" ht="14.25">
      <c r="B95" s="39"/>
      <c r="C95" s="39"/>
      <c r="D95" s="40" t="s">
        <v>56</v>
      </c>
      <c r="E95" s="39" t="s">
        <v>57</v>
      </c>
      <c r="F95" s="255">
        <v>2920</v>
      </c>
      <c r="G95" s="214">
        <v>0</v>
      </c>
      <c r="H95" s="332"/>
      <c r="J95" s="334"/>
    </row>
    <row r="96" spans="2:10" ht="12.75">
      <c r="B96" s="340"/>
      <c r="C96" s="334"/>
      <c r="D96" s="334"/>
      <c r="E96" s="334"/>
      <c r="F96" s="334"/>
      <c r="G96" s="340"/>
      <c r="H96" s="334"/>
      <c r="I96" s="334"/>
      <c r="J96" s="334"/>
    </row>
    <row r="97" spans="2:10" ht="12.75">
      <c r="B97" s="338"/>
      <c r="D97" s="324"/>
      <c r="E97" s="324"/>
      <c r="F97" s="324"/>
      <c r="G97" s="338"/>
      <c r="I97" s="324"/>
      <c r="J97" s="324"/>
    </row>
    <row r="98" spans="2:10" ht="12.75">
      <c r="B98" s="338"/>
      <c r="D98" s="324"/>
      <c r="E98" s="324"/>
      <c r="F98" s="324"/>
      <c r="G98" s="338"/>
      <c r="I98" s="324"/>
      <c r="J98" s="324"/>
    </row>
    <row r="99" spans="2:10" ht="12.75">
      <c r="B99" s="338"/>
      <c r="D99" s="324"/>
      <c r="E99" s="324"/>
      <c r="F99" s="324"/>
      <c r="G99" s="338"/>
      <c r="I99" s="324"/>
      <c r="J99" s="324"/>
    </row>
    <row r="100" spans="2:10" ht="12.75">
      <c r="B100" s="338"/>
      <c r="D100" s="324"/>
      <c r="E100" s="324"/>
      <c r="F100" s="324"/>
      <c r="G100" s="338"/>
      <c r="I100" s="324"/>
      <c r="J100" s="324"/>
    </row>
    <row r="101" spans="2:10" ht="12.75">
      <c r="B101" s="324"/>
      <c r="C101" s="324"/>
      <c r="D101" s="324"/>
      <c r="E101" s="324"/>
      <c r="F101" s="324"/>
      <c r="G101" s="328"/>
      <c r="H101" s="327" t="s">
        <v>46</v>
      </c>
      <c r="I101" s="327" t="s">
        <v>66</v>
      </c>
      <c r="J101" s="328"/>
    </row>
    <row r="102" spans="2:10" ht="4.5" customHeight="1">
      <c r="B102" s="324"/>
      <c r="C102" s="324"/>
      <c r="D102" s="324"/>
      <c r="E102" s="324"/>
      <c r="F102" s="324"/>
      <c r="G102" s="349"/>
      <c r="H102" s="324"/>
      <c r="I102" s="324"/>
      <c r="J102" s="324"/>
    </row>
    <row r="103" spans="2:10" ht="18" customHeight="1">
      <c r="B103" s="16">
        <v>1</v>
      </c>
      <c r="C103" s="17">
        <v>2</v>
      </c>
      <c r="D103" s="16">
        <v>3</v>
      </c>
      <c r="E103" s="16">
        <v>4</v>
      </c>
      <c r="F103" s="18">
        <v>5</v>
      </c>
      <c r="G103" s="16">
        <v>6</v>
      </c>
      <c r="H103" s="16">
        <v>7</v>
      </c>
      <c r="I103" s="52">
        <v>8</v>
      </c>
      <c r="J103" s="211"/>
    </row>
    <row r="104" spans="2:10" ht="67.5" customHeight="1" thickBot="1">
      <c r="B104" s="9">
        <v>8</v>
      </c>
      <c r="C104" s="33" t="s">
        <v>67</v>
      </c>
      <c r="D104" s="34"/>
      <c r="E104" s="35" t="s">
        <v>68</v>
      </c>
      <c r="F104" s="58">
        <f>SUM(F106:F137)</f>
        <v>6447000</v>
      </c>
      <c r="G104" s="58">
        <f>SUM(G106:G135)</f>
        <v>0</v>
      </c>
      <c r="H104" s="25"/>
      <c r="I104" s="25"/>
      <c r="J104" s="80"/>
    </row>
    <row r="105" spans="2:10" ht="7.5" customHeight="1">
      <c r="B105" s="26"/>
      <c r="C105" s="27"/>
      <c r="D105" s="9"/>
      <c r="E105" s="26"/>
      <c r="F105" s="131"/>
      <c r="G105" s="26"/>
      <c r="H105" s="346"/>
      <c r="J105" s="334"/>
    </row>
    <row r="106" spans="2:10" ht="14.25">
      <c r="B106" s="26"/>
      <c r="C106" s="27"/>
      <c r="D106" s="24" t="s">
        <v>69</v>
      </c>
      <c r="E106" s="26" t="s">
        <v>70</v>
      </c>
      <c r="F106" s="248">
        <v>2400000</v>
      </c>
      <c r="G106" s="41"/>
      <c r="H106" s="344"/>
      <c r="I106" s="350"/>
      <c r="J106" s="336"/>
    </row>
    <row r="107" spans="2:10" ht="6.75" customHeight="1">
      <c r="B107" s="26"/>
      <c r="C107" s="27"/>
      <c r="D107" s="24"/>
      <c r="E107" s="26"/>
      <c r="F107" s="248"/>
      <c r="G107" s="41"/>
      <c r="H107" s="344"/>
      <c r="I107" s="350"/>
      <c r="J107" s="336"/>
    </row>
    <row r="108" spans="2:10" ht="14.25">
      <c r="B108" s="26"/>
      <c r="C108" s="27"/>
      <c r="D108" s="24" t="s">
        <v>71</v>
      </c>
      <c r="E108" s="26" t="s">
        <v>72</v>
      </c>
      <c r="F108" s="248">
        <v>50000</v>
      </c>
      <c r="G108" s="41"/>
      <c r="H108" s="344"/>
      <c r="I108" s="350"/>
      <c r="J108" s="336"/>
    </row>
    <row r="109" spans="2:10" ht="6.75" customHeight="1">
      <c r="B109" s="26"/>
      <c r="C109" s="27"/>
      <c r="D109" s="24"/>
      <c r="E109" s="26"/>
      <c r="F109" s="248"/>
      <c r="G109" s="41"/>
      <c r="H109" s="344"/>
      <c r="I109" s="350"/>
      <c r="J109" s="336"/>
    </row>
    <row r="110" spans="2:10" ht="14.25">
      <c r="B110" s="26"/>
      <c r="C110" s="27"/>
      <c r="D110" s="24" t="s">
        <v>73</v>
      </c>
      <c r="E110" s="26" t="s">
        <v>74</v>
      </c>
      <c r="F110" s="248">
        <f>1900000+20000</f>
        <v>1920000</v>
      </c>
      <c r="G110" s="41"/>
      <c r="H110" s="344"/>
      <c r="I110" s="350"/>
      <c r="J110" s="336"/>
    </row>
    <row r="111" spans="2:10" ht="6.75" customHeight="1">
      <c r="B111" s="26"/>
      <c r="C111" s="27"/>
      <c r="D111" s="24"/>
      <c r="E111" s="26"/>
      <c r="F111" s="248"/>
      <c r="G111" s="41"/>
      <c r="H111" s="344"/>
      <c r="I111" s="350"/>
      <c r="J111" s="336"/>
    </row>
    <row r="112" spans="2:10" ht="14.25">
      <c r="B112" s="26"/>
      <c r="C112" s="27"/>
      <c r="D112" s="24" t="s">
        <v>75</v>
      </c>
      <c r="E112" s="26" t="s">
        <v>76</v>
      </c>
      <c r="F112" s="248">
        <v>1200000</v>
      </c>
      <c r="G112" s="41"/>
      <c r="H112" s="344"/>
      <c r="I112" s="350"/>
      <c r="J112" s="336"/>
    </row>
    <row r="113" spans="2:10" ht="6.75" customHeight="1">
      <c r="B113" s="26"/>
      <c r="C113" s="27"/>
      <c r="D113" s="24"/>
      <c r="E113" s="26"/>
      <c r="F113" s="248"/>
      <c r="G113" s="41"/>
      <c r="H113" s="344"/>
      <c r="I113" s="350"/>
      <c r="J113" s="336"/>
    </row>
    <row r="114" spans="2:10" ht="14.25">
      <c r="B114" s="26"/>
      <c r="C114" s="27"/>
      <c r="D114" s="24" t="s">
        <v>77</v>
      </c>
      <c r="E114" s="26" t="s">
        <v>78</v>
      </c>
      <c r="F114" s="248">
        <v>5000</v>
      </c>
      <c r="G114" s="41"/>
      <c r="H114" s="344"/>
      <c r="I114" s="350"/>
      <c r="J114" s="336"/>
    </row>
    <row r="115" spans="2:10" ht="6.75" customHeight="1">
      <c r="B115" s="26"/>
      <c r="C115" s="27"/>
      <c r="D115" s="24"/>
      <c r="E115" s="26"/>
      <c r="F115" s="248"/>
      <c r="G115" s="41"/>
      <c r="H115" s="344"/>
      <c r="I115" s="350"/>
      <c r="J115" s="336"/>
    </row>
    <row r="116" spans="2:10" ht="14.25">
      <c r="B116" s="26"/>
      <c r="C116" s="27"/>
      <c r="D116" s="24" t="s">
        <v>79</v>
      </c>
      <c r="E116" s="26" t="s">
        <v>80</v>
      </c>
      <c r="F116" s="248">
        <f>180000+10000+5000</f>
        <v>195000</v>
      </c>
      <c r="G116" s="41"/>
      <c r="H116" s="344"/>
      <c r="I116" s="350"/>
      <c r="J116" s="336"/>
    </row>
    <row r="117" spans="2:10" ht="6.75" customHeight="1">
      <c r="B117" s="26"/>
      <c r="C117" s="27"/>
      <c r="D117" s="24"/>
      <c r="E117" s="26"/>
      <c r="F117" s="248"/>
      <c r="G117" s="41"/>
      <c r="H117" s="344"/>
      <c r="I117" s="350"/>
      <c r="J117" s="336"/>
    </row>
    <row r="118" spans="2:10" ht="14.25">
      <c r="B118" s="26"/>
      <c r="C118" s="27"/>
      <c r="D118" s="24" t="s">
        <v>81</v>
      </c>
      <c r="E118" s="26" t="s">
        <v>82</v>
      </c>
      <c r="F118" s="248">
        <f>10000+6000</f>
        <v>16000</v>
      </c>
      <c r="G118" s="41"/>
      <c r="H118" s="344"/>
      <c r="I118" s="350"/>
      <c r="J118" s="336"/>
    </row>
    <row r="119" spans="2:10" ht="14.25">
      <c r="B119" s="26"/>
      <c r="C119" s="27"/>
      <c r="D119" s="24"/>
      <c r="E119" s="26" t="s">
        <v>83</v>
      </c>
      <c r="F119" s="248"/>
      <c r="G119" s="41"/>
      <c r="H119" s="344"/>
      <c r="I119" s="350"/>
      <c r="J119" s="336"/>
    </row>
    <row r="120" spans="2:10" ht="4.5" customHeight="1">
      <c r="B120" s="26"/>
      <c r="C120" s="27"/>
      <c r="D120" s="24"/>
      <c r="E120" s="26"/>
      <c r="F120" s="248"/>
      <c r="G120" s="41"/>
      <c r="H120" s="344"/>
      <c r="I120" s="350"/>
      <c r="J120" s="336"/>
    </row>
    <row r="121" spans="2:10" ht="14.25">
      <c r="B121" s="26"/>
      <c r="C121" s="27"/>
      <c r="D121" s="24" t="s">
        <v>84</v>
      </c>
      <c r="E121" s="26" t="s">
        <v>85</v>
      </c>
      <c r="F121" s="248">
        <f>26000+6000</f>
        <v>32000</v>
      </c>
      <c r="G121" s="41"/>
      <c r="H121" s="344"/>
      <c r="I121" s="350"/>
      <c r="J121" s="336"/>
    </row>
    <row r="122" spans="2:10" ht="6.75" customHeight="1">
      <c r="B122" s="26"/>
      <c r="C122" s="27"/>
      <c r="D122" s="24"/>
      <c r="E122" s="26"/>
      <c r="F122" s="248"/>
      <c r="G122" s="41"/>
      <c r="H122" s="344"/>
      <c r="I122" s="350"/>
      <c r="J122" s="336"/>
    </row>
    <row r="123" spans="2:10" ht="14.25">
      <c r="B123" s="26"/>
      <c r="C123" s="27"/>
      <c r="D123" s="24" t="s">
        <v>86</v>
      </c>
      <c r="E123" s="26" t="s">
        <v>87</v>
      </c>
      <c r="F123" s="248">
        <f>130000+5000+50000+7000</f>
        <v>192000</v>
      </c>
      <c r="G123" s="41"/>
      <c r="H123" s="344"/>
      <c r="I123" s="350"/>
      <c r="J123" s="336"/>
    </row>
    <row r="124" spans="2:10" ht="6.75" customHeight="1">
      <c r="B124" s="26"/>
      <c r="C124" s="27"/>
      <c r="D124" s="24"/>
      <c r="E124" s="26"/>
      <c r="F124" s="248"/>
      <c r="G124" s="41"/>
      <c r="H124" s="344"/>
      <c r="I124" s="350"/>
      <c r="J124" s="336"/>
    </row>
    <row r="125" spans="2:10" ht="14.25">
      <c r="B125" s="26"/>
      <c r="C125" s="27"/>
      <c r="D125" s="24" t="s">
        <v>88</v>
      </c>
      <c r="E125" s="26" t="s">
        <v>89</v>
      </c>
      <c r="F125" s="248">
        <v>90000</v>
      </c>
      <c r="G125" s="41"/>
      <c r="H125" s="344"/>
      <c r="I125" s="350"/>
      <c r="J125" s="336"/>
    </row>
    <row r="126" spans="2:10" ht="7.5" customHeight="1">
      <c r="B126" s="26"/>
      <c r="C126" s="27"/>
      <c r="D126" s="24"/>
      <c r="E126" s="26"/>
      <c r="F126" s="248"/>
      <c r="G126" s="41"/>
      <c r="H126" s="344"/>
      <c r="I126" s="350"/>
      <c r="J126" s="336"/>
    </row>
    <row r="127" spans="2:10" ht="14.25">
      <c r="B127" s="26"/>
      <c r="C127" s="27"/>
      <c r="D127" s="24" t="s">
        <v>90</v>
      </c>
      <c r="E127" s="286" t="s">
        <v>91</v>
      </c>
      <c r="F127" s="248">
        <v>1000</v>
      </c>
      <c r="G127" s="61"/>
      <c r="H127" s="335"/>
      <c r="I127" s="350"/>
      <c r="J127" s="336"/>
    </row>
    <row r="128" spans="2:10" ht="6" customHeight="1">
      <c r="B128" s="26"/>
      <c r="C128" s="27"/>
      <c r="D128" s="24"/>
      <c r="E128" s="26"/>
      <c r="F128" s="248"/>
      <c r="G128" s="61"/>
      <c r="H128" s="335"/>
      <c r="I128" s="350"/>
      <c r="J128" s="336"/>
    </row>
    <row r="129" spans="2:10" ht="14.25">
      <c r="B129" s="26"/>
      <c r="C129" s="27"/>
      <c r="D129" s="24" t="s">
        <v>92</v>
      </c>
      <c r="E129" s="26" t="s">
        <v>93</v>
      </c>
      <c r="F129" s="248">
        <v>10000</v>
      </c>
      <c r="G129" s="61"/>
      <c r="H129" s="335"/>
      <c r="I129" s="350"/>
      <c r="J129" s="336"/>
    </row>
    <row r="130" spans="2:10" ht="6.75" customHeight="1">
      <c r="B130" s="26"/>
      <c r="C130" s="27"/>
      <c r="D130" s="24"/>
      <c r="E130" s="26"/>
      <c r="F130" s="248"/>
      <c r="G130" s="61"/>
      <c r="H130" s="335"/>
      <c r="I130" s="350"/>
      <c r="J130" s="336"/>
    </row>
    <row r="131" spans="2:10" ht="12.75" customHeight="1">
      <c r="B131" s="26"/>
      <c r="C131" s="27"/>
      <c r="D131" s="24" t="s">
        <v>94</v>
      </c>
      <c r="E131" s="26" t="s">
        <v>95</v>
      </c>
      <c r="F131" s="248">
        <v>220000</v>
      </c>
      <c r="G131" s="61"/>
      <c r="H131" s="335"/>
      <c r="I131" s="350"/>
      <c r="J131" s="336"/>
    </row>
    <row r="132" spans="2:10" ht="6" customHeight="1">
      <c r="B132" s="26"/>
      <c r="C132" s="27"/>
      <c r="D132" s="24"/>
      <c r="E132" s="26"/>
      <c r="F132" s="248"/>
      <c r="G132" s="61"/>
      <c r="H132" s="336"/>
      <c r="I132" s="335"/>
      <c r="J132" s="336"/>
    </row>
    <row r="133" spans="2:10" ht="14.25">
      <c r="B133" s="26"/>
      <c r="C133" s="27"/>
      <c r="D133" s="24" t="s">
        <v>96</v>
      </c>
      <c r="E133" s="26" t="s">
        <v>97</v>
      </c>
      <c r="F133" s="248">
        <f>40000+40000</f>
        <v>80000</v>
      </c>
      <c r="G133" s="61"/>
      <c r="H133" s="336"/>
      <c r="I133" s="335"/>
      <c r="J133" s="336"/>
    </row>
    <row r="134" spans="2:10" ht="6.75" customHeight="1">
      <c r="B134" s="26"/>
      <c r="C134" s="27"/>
      <c r="D134" s="24"/>
      <c r="E134" s="26"/>
      <c r="F134" s="248"/>
      <c r="G134" s="61"/>
      <c r="H134" s="336"/>
      <c r="I134" s="335"/>
      <c r="J134" s="336"/>
    </row>
    <row r="135" spans="2:10" ht="14.25">
      <c r="B135" s="39"/>
      <c r="C135" s="26"/>
      <c r="D135" s="24" t="s">
        <v>98</v>
      </c>
      <c r="E135" s="26" t="s">
        <v>99</v>
      </c>
      <c r="F135" s="248">
        <v>35000</v>
      </c>
      <c r="G135" s="61"/>
      <c r="H135" s="336"/>
      <c r="I135" s="335"/>
      <c r="J135" s="336"/>
    </row>
    <row r="136" spans="2:10" ht="6" customHeight="1">
      <c r="B136" s="26"/>
      <c r="C136" s="26"/>
      <c r="D136" s="60"/>
      <c r="E136" s="39"/>
      <c r="F136" s="252"/>
      <c r="G136" s="61"/>
      <c r="H136" s="336"/>
      <c r="I136" s="335"/>
      <c r="J136" s="336"/>
    </row>
    <row r="137" spans="2:10" ht="14.25">
      <c r="B137" s="26"/>
      <c r="C137" s="26"/>
      <c r="D137" s="48" t="s">
        <v>100</v>
      </c>
      <c r="E137" s="39" t="s">
        <v>101</v>
      </c>
      <c r="F137" s="252">
        <v>1000</v>
      </c>
      <c r="G137" s="61"/>
      <c r="H137" s="336"/>
      <c r="I137" s="335"/>
      <c r="J137" s="336"/>
    </row>
    <row r="138" spans="2:10" ht="12.75">
      <c r="B138" s="26"/>
      <c r="C138" s="26"/>
      <c r="D138" s="60"/>
      <c r="E138" s="39" t="s">
        <v>102</v>
      </c>
      <c r="F138" s="61"/>
      <c r="G138" s="61"/>
      <c r="H138" s="336"/>
      <c r="I138" s="336"/>
      <c r="J138" s="336"/>
    </row>
    <row r="139" spans="2:10" ht="12.75">
      <c r="B139" s="26"/>
      <c r="C139" s="26"/>
      <c r="D139" s="59"/>
      <c r="E139" s="213"/>
      <c r="F139" s="61"/>
      <c r="G139" s="61"/>
      <c r="H139" s="336"/>
      <c r="I139" s="336"/>
      <c r="J139" s="336"/>
    </row>
    <row r="140" spans="2:10" ht="12.75">
      <c r="B140" s="29"/>
      <c r="C140" s="27"/>
      <c r="D140" s="62"/>
      <c r="E140" s="69"/>
      <c r="F140" s="31"/>
      <c r="G140" s="31"/>
      <c r="H140" s="337"/>
      <c r="I140" s="350"/>
      <c r="J140" s="350"/>
    </row>
    <row r="141" spans="2:10" ht="16.5" thickBot="1">
      <c r="B141" s="9">
        <v>9</v>
      </c>
      <c r="C141" s="33" t="s">
        <v>103</v>
      </c>
      <c r="D141" s="34"/>
      <c r="E141" s="22" t="s">
        <v>104</v>
      </c>
      <c r="F141" s="23">
        <f>F143+F145</f>
        <v>9944140</v>
      </c>
      <c r="G141" s="23">
        <f>G143+G145</f>
        <v>0</v>
      </c>
      <c r="H141" s="23">
        <f>H143+H145</f>
        <v>0</v>
      </c>
      <c r="I141" s="36">
        <f>I143+I145</f>
        <v>0</v>
      </c>
      <c r="J141" s="86"/>
    </row>
    <row r="142" spans="2:9" ht="4.5" customHeight="1">
      <c r="B142" s="9"/>
      <c r="D142" s="9"/>
      <c r="E142" s="332"/>
      <c r="F142" s="344"/>
      <c r="G142" s="332"/>
      <c r="H142" s="346"/>
      <c r="I142" s="332"/>
    </row>
    <row r="143" spans="2:9" ht="14.25">
      <c r="B143" s="9"/>
      <c r="D143" s="24" t="s">
        <v>39</v>
      </c>
      <c r="E143" s="332" t="s">
        <v>105</v>
      </c>
      <c r="F143" s="248">
        <f>35453-900+740-5</f>
        <v>35288</v>
      </c>
      <c r="G143" s="332"/>
      <c r="H143" s="346"/>
      <c r="I143" s="332"/>
    </row>
    <row r="144" spans="2:9" ht="5.25" customHeight="1">
      <c r="B144" s="9"/>
      <c r="D144" s="9"/>
      <c r="E144" s="332"/>
      <c r="F144" s="248"/>
      <c r="G144" s="332"/>
      <c r="H144" s="346"/>
      <c r="I144" s="332"/>
    </row>
    <row r="145" spans="2:9" ht="14.25">
      <c r="B145" s="9"/>
      <c r="D145" s="9">
        <v>2920</v>
      </c>
      <c r="E145" s="332" t="s">
        <v>106</v>
      </c>
      <c r="F145" s="248">
        <f>9978447-69595</f>
        <v>9908852</v>
      </c>
      <c r="G145" s="332"/>
      <c r="H145" s="346"/>
      <c r="I145" s="332"/>
    </row>
    <row r="146" spans="2:9" ht="12.75">
      <c r="B146" s="9"/>
      <c r="D146" s="9"/>
      <c r="E146" s="332"/>
      <c r="F146" s="63"/>
      <c r="G146" s="332"/>
      <c r="H146" s="346"/>
      <c r="I146" s="332"/>
    </row>
    <row r="147" spans="2:8" ht="12.75">
      <c r="B147" s="53"/>
      <c r="C147" s="53"/>
      <c r="D147" s="53"/>
      <c r="E147" s="53"/>
      <c r="F147" s="53"/>
      <c r="G147" s="53"/>
      <c r="H147" s="324"/>
    </row>
    <row r="148" spans="2:10" ht="16.5" thickBot="1">
      <c r="B148" s="55">
        <v>10</v>
      </c>
      <c r="C148" s="33" t="s">
        <v>107</v>
      </c>
      <c r="D148" s="34"/>
      <c r="E148" s="65" t="s">
        <v>108</v>
      </c>
      <c r="F148" s="66">
        <f>F150+F152+F158</f>
        <v>174001</v>
      </c>
      <c r="G148" s="66">
        <f>G150+G152</f>
        <v>0</v>
      </c>
      <c r="H148" s="66">
        <f>H150+H152</f>
        <v>0</v>
      </c>
      <c r="I148" s="66">
        <f>I150+I152</f>
        <v>0</v>
      </c>
      <c r="J148" s="205"/>
    </row>
    <row r="149" spans="2:10" ht="6.75" customHeight="1">
      <c r="B149" s="55"/>
      <c r="C149" s="338"/>
      <c r="D149" s="332"/>
      <c r="E149" s="351"/>
      <c r="F149" s="344"/>
      <c r="G149" s="352"/>
      <c r="H149" s="346"/>
      <c r="J149" s="334"/>
    </row>
    <row r="150" spans="2:10" ht="14.25">
      <c r="B150" s="55"/>
      <c r="C150" s="338"/>
      <c r="D150" s="24" t="s">
        <v>56</v>
      </c>
      <c r="E150" s="346" t="s">
        <v>109</v>
      </c>
      <c r="F150" s="248">
        <v>20000</v>
      </c>
      <c r="G150" s="352"/>
      <c r="H150" s="346"/>
      <c r="J150" s="334"/>
    </row>
    <row r="151" spans="2:10" ht="6.75" customHeight="1">
      <c r="B151" s="55"/>
      <c r="C151" s="338"/>
      <c r="D151" s="332"/>
      <c r="E151" s="351"/>
      <c r="F151" s="248"/>
      <c r="G151" s="352"/>
      <c r="H151" s="346"/>
      <c r="J151" s="334"/>
    </row>
    <row r="152" spans="2:10" ht="14.25">
      <c r="B152" s="55"/>
      <c r="C152" s="338"/>
      <c r="D152" s="24" t="s">
        <v>20</v>
      </c>
      <c r="E152" s="47" t="s">
        <v>21</v>
      </c>
      <c r="F152" s="248">
        <f>30000+4001</f>
        <v>34001</v>
      </c>
      <c r="G152" s="352"/>
      <c r="H152" s="346"/>
      <c r="J152" s="334"/>
    </row>
    <row r="153" spans="2:10" ht="12.75">
      <c r="B153" s="55"/>
      <c r="C153" s="338"/>
      <c r="D153" s="24"/>
      <c r="E153" s="47" t="s">
        <v>35</v>
      </c>
      <c r="F153" s="344"/>
      <c r="G153" s="352"/>
      <c r="H153" s="346"/>
      <c r="J153" s="334"/>
    </row>
    <row r="154" spans="2:10" ht="12.75">
      <c r="B154" s="55"/>
      <c r="C154" s="338"/>
      <c r="D154" s="24"/>
      <c r="E154" s="47" t="s">
        <v>23</v>
      </c>
      <c r="F154" s="344"/>
      <c r="G154" s="352"/>
      <c r="H154" s="346"/>
      <c r="J154" s="334"/>
    </row>
    <row r="155" spans="2:10" ht="12.75">
      <c r="B155" s="55"/>
      <c r="C155" s="338"/>
      <c r="D155" s="24"/>
      <c r="E155" s="47" t="s">
        <v>110</v>
      </c>
      <c r="F155" s="344"/>
      <c r="G155" s="352"/>
      <c r="H155" s="346"/>
      <c r="J155" s="334"/>
    </row>
    <row r="156" spans="2:10" ht="12.75">
      <c r="B156" s="55"/>
      <c r="C156" s="338"/>
      <c r="D156" s="24"/>
      <c r="E156" s="47" t="s">
        <v>25</v>
      </c>
      <c r="F156" s="344"/>
      <c r="G156" s="352"/>
      <c r="H156" s="324"/>
      <c r="I156" s="332"/>
      <c r="J156" s="334"/>
    </row>
    <row r="157" spans="2:10" ht="6" customHeight="1">
      <c r="B157" s="55"/>
      <c r="C157" s="338"/>
      <c r="D157" s="24"/>
      <c r="E157" s="46"/>
      <c r="F157" s="344"/>
      <c r="G157" s="400"/>
      <c r="H157" s="334"/>
      <c r="I157" s="332"/>
      <c r="J157" s="334"/>
    </row>
    <row r="158" spans="2:10" ht="12.75">
      <c r="B158" s="399"/>
      <c r="C158" s="340"/>
      <c r="D158" s="40" t="s">
        <v>28</v>
      </c>
      <c r="E158" s="26" t="s">
        <v>29</v>
      </c>
      <c r="F158" s="336">
        <v>120000</v>
      </c>
      <c r="G158" s="343"/>
      <c r="H158" s="334"/>
      <c r="I158" s="332"/>
      <c r="J158" s="334"/>
    </row>
    <row r="159" spans="1:10" ht="12.75" hidden="1">
      <c r="A159" s="324"/>
      <c r="B159" s="67"/>
      <c r="C159" s="338"/>
      <c r="D159" s="30"/>
      <c r="E159" s="29"/>
      <c r="F159" s="337"/>
      <c r="G159" s="339"/>
      <c r="H159" s="324"/>
      <c r="I159" s="324"/>
      <c r="J159" s="324"/>
    </row>
    <row r="160" spans="1:10" ht="12.75" hidden="1">
      <c r="A160" s="324"/>
      <c r="B160" s="67"/>
      <c r="C160" s="338"/>
      <c r="D160" s="30"/>
      <c r="E160" s="29"/>
      <c r="F160" s="337"/>
      <c r="G160" s="339"/>
      <c r="H160" s="324"/>
      <c r="I160" s="324"/>
      <c r="J160" s="324"/>
    </row>
    <row r="161" spans="1:10" ht="12.75">
      <c r="A161" s="324"/>
      <c r="B161" s="67"/>
      <c r="C161" s="338"/>
      <c r="D161" s="30"/>
      <c r="E161" s="29"/>
      <c r="F161" s="337"/>
      <c r="G161" s="339"/>
      <c r="H161" s="324"/>
      <c r="I161" s="324"/>
      <c r="J161" s="324"/>
    </row>
    <row r="162" spans="2:10" ht="12.75">
      <c r="B162" s="29"/>
      <c r="C162" s="27"/>
      <c r="D162" s="62"/>
      <c r="E162" s="29"/>
      <c r="F162" s="31"/>
      <c r="G162" s="328"/>
      <c r="H162" s="327" t="s">
        <v>46</v>
      </c>
      <c r="I162" s="327" t="s">
        <v>111</v>
      </c>
      <c r="J162" s="328"/>
    </row>
    <row r="163" spans="2:10" ht="4.5" customHeight="1">
      <c r="B163" s="29"/>
      <c r="C163" s="27"/>
      <c r="D163" s="62"/>
      <c r="E163" s="29"/>
      <c r="F163" s="31"/>
      <c r="G163" s="31"/>
      <c r="H163" s="337"/>
      <c r="I163" s="350"/>
      <c r="J163" s="350"/>
    </row>
    <row r="164" spans="2:10" ht="18.75" customHeight="1">
      <c r="B164" s="16">
        <v>1</v>
      </c>
      <c r="C164" s="17">
        <v>2</v>
      </c>
      <c r="D164" s="16">
        <v>3</v>
      </c>
      <c r="E164" s="16">
        <v>4</v>
      </c>
      <c r="F164" s="18">
        <v>5</v>
      </c>
      <c r="G164" s="16">
        <v>6</v>
      </c>
      <c r="H164" s="16">
        <v>7</v>
      </c>
      <c r="I164" s="19">
        <v>8</v>
      </c>
      <c r="J164" s="211"/>
    </row>
    <row r="165" spans="2:10" ht="6" customHeight="1">
      <c r="B165" s="67"/>
      <c r="C165" s="338"/>
      <c r="D165" s="30"/>
      <c r="E165" s="29"/>
      <c r="F165" s="337"/>
      <c r="G165" s="339"/>
      <c r="H165" s="324"/>
      <c r="J165" s="324"/>
    </row>
    <row r="166" spans="2:10" ht="16.5" thickBot="1">
      <c r="B166" s="55">
        <v>11</v>
      </c>
      <c r="C166" s="33" t="s">
        <v>112</v>
      </c>
      <c r="D166" s="34"/>
      <c r="E166" s="65" t="s">
        <v>113</v>
      </c>
      <c r="F166" s="66">
        <f>F168</f>
        <v>11000</v>
      </c>
      <c r="G166" s="66">
        <f>G168</f>
        <v>0</v>
      </c>
      <c r="H166" s="66">
        <f>H168</f>
        <v>0</v>
      </c>
      <c r="I166" s="66">
        <f>I168</f>
        <v>0</v>
      </c>
      <c r="J166" s="324"/>
    </row>
    <row r="167" spans="2:10" ht="12.75">
      <c r="B167" s="55"/>
      <c r="C167" s="338"/>
      <c r="D167" s="332"/>
      <c r="E167" s="351"/>
      <c r="F167" s="344"/>
      <c r="G167" s="352"/>
      <c r="H167" s="346"/>
      <c r="J167" s="324"/>
    </row>
    <row r="168" spans="2:10" ht="14.25">
      <c r="B168" s="55"/>
      <c r="C168" s="338"/>
      <c r="D168" s="24" t="s">
        <v>56</v>
      </c>
      <c r="E168" s="346" t="s">
        <v>109</v>
      </c>
      <c r="F168" s="248">
        <v>11000</v>
      </c>
      <c r="G168" s="352"/>
      <c r="H168" s="346"/>
      <c r="J168" s="324"/>
    </row>
    <row r="169" spans="2:10" ht="14.25">
      <c r="B169" s="55"/>
      <c r="C169" s="338"/>
      <c r="D169" s="332"/>
      <c r="E169" s="351"/>
      <c r="F169" s="248"/>
      <c r="G169" s="352"/>
      <c r="H169" s="346"/>
      <c r="J169" s="324"/>
    </row>
    <row r="170" spans="2:8" ht="12.75">
      <c r="B170" s="67"/>
      <c r="C170" s="338"/>
      <c r="D170" s="328"/>
      <c r="E170" s="29"/>
      <c r="F170" s="337"/>
      <c r="G170" s="339"/>
      <c r="H170" s="324"/>
    </row>
    <row r="171" spans="2:11" ht="19.5" customHeight="1" thickBot="1">
      <c r="B171" s="9">
        <v>12</v>
      </c>
      <c r="C171" s="33" t="s">
        <v>114</v>
      </c>
      <c r="D171" s="34"/>
      <c r="E171" s="22" t="s">
        <v>115</v>
      </c>
      <c r="F171" s="23">
        <f>F173+F175+F180</f>
        <v>1000000</v>
      </c>
      <c r="G171" s="23">
        <f>G173+G175+G180</f>
        <v>990162</v>
      </c>
      <c r="H171" s="23">
        <f>H173+H175</f>
        <v>0</v>
      </c>
      <c r="I171" s="23">
        <f>I173+I175</f>
        <v>0</v>
      </c>
      <c r="J171" s="204"/>
      <c r="K171" s="324"/>
    </row>
    <row r="172" spans="2:11" ht="6.75" customHeight="1">
      <c r="B172" s="9"/>
      <c r="C172" s="27"/>
      <c r="D172" s="9"/>
      <c r="E172" s="26"/>
      <c r="F172" s="46"/>
      <c r="G172" s="41"/>
      <c r="H172" s="346"/>
      <c r="J172" s="334"/>
      <c r="K172" s="324"/>
    </row>
    <row r="173" spans="2:11" ht="14.25">
      <c r="B173" s="9"/>
      <c r="C173" s="27"/>
      <c r="D173" s="24" t="s">
        <v>28</v>
      </c>
      <c r="E173" s="26" t="s">
        <v>29</v>
      </c>
      <c r="F173" s="248">
        <v>9838</v>
      </c>
      <c r="G173" s="41">
        <v>0</v>
      </c>
      <c r="H173" s="346"/>
      <c r="J173" s="334"/>
      <c r="K173" s="324"/>
    </row>
    <row r="174" spans="2:11" ht="6.75" customHeight="1">
      <c r="B174" s="9"/>
      <c r="C174" s="27"/>
      <c r="D174" s="9"/>
      <c r="E174" s="26"/>
      <c r="F174" s="248"/>
      <c r="G174" s="41"/>
      <c r="H174" s="346"/>
      <c r="J174" s="334"/>
      <c r="K174" s="324"/>
    </row>
    <row r="175" spans="2:11" ht="14.25">
      <c r="B175" s="9"/>
      <c r="C175" s="27"/>
      <c r="D175" s="9">
        <v>2010</v>
      </c>
      <c r="E175" s="26" t="s">
        <v>50</v>
      </c>
      <c r="F175" s="248">
        <v>986162</v>
      </c>
      <c r="G175" s="252">
        <v>986162</v>
      </c>
      <c r="H175" s="346"/>
      <c r="J175" s="334"/>
      <c r="K175" s="324"/>
    </row>
    <row r="176" spans="2:11" ht="12.75">
      <c r="B176" s="9"/>
      <c r="C176" s="27"/>
      <c r="D176" s="9"/>
      <c r="E176" s="26" t="s">
        <v>43</v>
      </c>
      <c r="F176" s="63"/>
      <c r="G176" s="57"/>
      <c r="H176" s="346"/>
      <c r="J176" s="334"/>
      <c r="K176" s="324"/>
    </row>
    <row r="177" spans="2:11" ht="12.75">
      <c r="B177" s="9"/>
      <c r="C177" s="27"/>
      <c r="D177" s="26"/>
      <c r="E177" s="26" t="s">
        <v>44</v>
      </c>
      <c r="F177" s="63"/>
      <c r="G177" s="57"/>
      <c r="H177" s="346"/>
      <c r="J177" s="334"/>
      <c r="K177" s="324"/>
    </row>
    <row r="178" spans="2:11" ht="12.75">
      <c r="B178" s="9"/>
      <c r="C178" s="27"/>
      <c r="D178" s="26"/>
      <c r="E178" s="26" t="s">
        <v>45</v>
      </c>
      <c r="F178" s="63"/>
      <c r="G178" s="57"/>
      <c r="H178" s="346"/>
      <c r="J178" s="334"/>
      <c r="K178" s="324"/>
    </row>
    <row r="179" spans="2:11" ht="12.75">
      <c r="B179" s="9"/>
      <c r="C179" s="27"/>
      <c r="D179" s="26"/>
      <c r="E179" s="26"/>
      <c r="F179" s="63"/>
      <c r="G179" s="57"/>
      <c r="H179" s="346"/>
      <c r="J179" s="324"/>
      <c r="K179" s="324"/>
    </row>
    <row r="180" spans="2:11" ht="12.75">
      <c r="B180" s="9"/>
      <c r="C180" s="27"/>
      <c r="D180" s="355">
        <v>6310</v>
      </c>
      <c r="E180" s="243" t="s">
        <v>116</v>
      </c>
      <c r="F180" s="336">
        <v>4000</v>
      </c>
      <c r="G180" s="336">
        <v>4000</v>
      </c>
      <c r="H180" s="346"/>
      <c r="J180" s="324"/>
      <c r="K180" s="324"/>
    </row>
    <row r="181" spans="2:11" ht="12.75">
      <c r="B181" s="9"/>
      <c r="C181" s="27"/>
      <c r="D181" s="334"/>
      <c r="E181" s="243" t="s">
        <v>117</v>
      </c>
      <c r="F181" s="334"/>
      <c r="G181" s="334"/>
      <c r="H181" s="346"/>
      <c r="J181" s="324"/>
      <c r="K181" s="324"/>
    </row>
    <row r="182" spans="2:11" ht="12.75">
      <c r="B182" s="9"/>
      <c r="C182" s="27"/>
      <c r="D182" s="334"/>
      <c r="E182" s="243" t="s">
        <v>118</v>
      </c>
      <c r="F182" s="334"/>
      <c r="G182" s="334"/>
      <c r="H182" s="346"/>
      <c r="J182" s="324"/>
      <c r="K182" s="324"/>
    </row>
    <row r="183" spans="2:11" ht="12.75">
      <c r="B183" s="9"/>
      <c r="C183" s="27"/>
      <c r="D183" s="26"/>
      <c r="E183" s="26"/>
      <c r="F183" s="63"/>
      <c r="G183" s="57"/>
      <c r="H183" s="346"/>
      <c r="J183" s="324"/>
      <c r="K183" s="324"/>
    </row>
    <row r="184" spans="2:11" ht="12.75">
      <c r="B184" s="68"/>
      <c r="C184" s="353"/>
      <c r="D184" s="353"/>
      <c r="E184" s="324"/>
      <c r="F184" s="64"/>
      <c r="G184" s="353"/>
      <c r="H184" s="354"/>
      <c r="I184" s="353"/>
      <c r="J184" s="353"/>
      <c r="K184" s="353"/>
    </row>
    <row r="185" spans="2:10" ht="21" customHeight="1" thickBot="1">
      <c r="B185" s="9">
        <v>13</v>
      </c>
      <c r="C185" s="33" t="s">
        <v>119</v>
      </c>
      <c r="D185" s="34"/>
      <c r="E185" s="22" t="s">
        <v>120</v>
      </c>
      <c r="F185" s="23">
        <f>F187</f>
        <v>8259</v>
      </c>
      <c r="G185" s="23">
        <f>G187</f>
        <v>0</v>
      </c>
      <c r="H185" s="23">
        <f>H187</f>
        <v>0</v>
      </c>
      <c r="I185" s="23">
        <f>I187</f>
        <v>0</v>
      </c>
      <c r="J185" s="80"/>
    </row>
    <row r="186" spans="2:10" ht="7.5" customHeight="1">
      <c r="B186" s="332"/>
      <c r="D186" s="355"/>
      <c r="E186" s="332"/>
      <c r="F186" s="344"/>
      <c r="G186" s="332"/>
      <c r="H186" s="346"/>
      <c r="J186" s="334"/>
    </row>
    <row r="187" spans="2:10" ht="14.25">
      <c r="B187" s="332"/>
      <c r="C187" s="334"/>
      <c r="D187" s="24" t="s">
        <v>121</v>
      </c>
      <c r="E187" s="243" t="s">
        <v>122</v>
      </c>
      <c r="F187" s="253">
        <v>8259</v>
      </c>
      <c r="G187" s="334"/>
      <c r="H187" s="334"/>
      <c r="I187" s="334"/>
      <c r="J187" s="334"/>
    </row>
    <row r="188" spans="2:10" ht="12.75">
      <c r="B188" s="332"/>
      <c r="C188" s="334"/>
      <c r="D188" s="24"/>
      <c r="E188" s="243" t="s">
        <v>123</v>
      </c>
      <c r="F188" s="337"/>
      <c r="G188" s="334"/>
      <c r="H188" s="334"/>
      <c r="I188" s="334"/>
      <c r="J188" s="334"/>
    </row>
    <row r="189" spans="2:10" ht="12.75">
      <c r="B189" s="332"/>
      <c r="C189" s="334"/>
      <c r="D189" s="24"/>
      <c r="E189" s="243" t="s">
        <v>124</v>
      </c>
      <c r="F189" s="337"/>
      <c r="G189" s="334"/>
      <c r="H189" s="334"/>
      <c r="I189" s="334"/>
      <c r="J189" s="334"/>
    </row>
    <row r="190" spans="2:8" ht="12.75">
      <c r="B190" s="338"/>
      <c r="C190" s="324"/>
      <c r="D190" s="324"/>
      <c r="E190" s="324"/>
      <c r="F190" s="337"/>
      <c r="G190" s="324"/>
      <c r="H190" s="356"/>
    </row>
    <row r="191" spans="2:10" ht="36.75" customHeight="1" thickBot="1">
      <c r="B191" s="9">
        <v>14</v>
      </c>
      <c r="C191" s="33" t="s">
        <v>125</v>
      </c>
      <c r="D191" s="34"/>
      <c r="E191" s="35" t="s">
        <v>126</v>
      </c>
      <c r="F191" s="23">
        <f>F193+F195+F197</f>
        <v>59850</v>
      </c>
      <c r="G191" s="23">
        <f>G193+G195+G197</f>
        <v>12850</v>
      </c>
      <c r="H191" s="23">
        <f>H193+H195</f>
        <v>0</v>
      </c>
      <c r="I191" s="23">
        <f>I193+I195</f>
        <v>0</v>
      </c>
      <c r="J191" s="80"/>
    </row>
    <row r="192" spans="2:10" ht="6" customHeight="1">
      <c r="B192" s="9"/>
      <c r="C192" s="230"/>
      <c r="D192" s="227"/>
      <c r="E192" s="228"/>
      <c r="F192" s="72"/>
      <c r="G192" s="72"/>
      <c r="H192" s="72"/>
      <c r="I192" s="324"/>
      <c r="J192" s="334"/>
    </row>
    <row r="193" spans="2:10" ht="14.25">
      <c r="B193" s="9"/>
      <c r="C193" s="10"/>
      <c r="D193" s="232" t="s">
        <v>127</v>
      </c>
      <c r="E193" s="231" t="s">
        <v>128</v>
      </c>
      <c r="F193" s="248">
        <v>2000</v>
      </c>
      <c r="G193" s="72"/>
      <c r="H193" s="72"/>
      <c r="I193" s="324"/>
      <c r="J193" s="334"/>
    </row>
    <row r="194" spans="2:10" ht="6.75" customHeight="1">
      <c r="B194" s="9"/>
      <c r="C194" s="10"/>
      <c r="D194" s="132"/>
      <c r="E194" s="229"/>
      <c r="F194" s="72"/>
      <c r="G194" s="72"/>
      <c r="H194" s="72"/>
      <c r="I194" s="324"/>
      <c r="J194" s="334"/>
    </row>
    <row r="195" spans="2:10" ht="14.25">
      <c r="B195" s="9"/>
      <c r="C195" s="70"/>
      <c r="D195" s="40" t="s">
        <v>56</v>
      </c>
      <c r="E195" s="73" t="s">
        <v>129</v>
      </c>
      <c r="F195" s="252">
        <f>15000+15000+15000</f>
        <v>45000</v>
      </c>
      <c r="G195" s="72"/>
      <c r="H195" s="72"/>
      <c r="I195" s="324"/>
      <c r="J195" s="334"/>
    </row>
    <row r="196" spans="2:10" ht="6.75" customHeight="1">
      <c r="B196" s="9"/>
      <c r="C196" s="70"/>
      <c r="D196" s="40"/>
      <c r="E196" s="73"/>
      <c r="F196" s="252"/>
      <c r="G196" s="72"/>
      <c r="H196" s="72"/>
      <c r="I196" s="324"/>
      <c r="J196" s="334"/>
    </row>
    <row r="197" spans="2:10" ht="14.25">
      <c r="B197" s="9"/>
      <c r="C197" s="70"/>
      <c r="D197" s="40" t="s">
        <v>41</v>
      </c>
      <c r="E197" s="26" t="s">
        <v>50</v>
      </c>
      <c r="F197" s="252">
        <v>12850</v>
      </c>
      <c r="G197" s="248">
        <v>12850</v>
      </c>
      <c r="H197" s="72"/>
      <c r="I197" s="324"/>
      <c r="J197" s="334"/>
    </row>
    <row r="198" spans="2:10" ht="14.25">
      <c r="B198" s="9"/>
      <c r="C198" s="70"/>
      <c r="D198" s="40"/>
      <c r="E198" s="26" t="s">
        <v>43</v>
      </c>
      <c r="F198" s="41"/>
      <c r="G198" s="72"/>
      <c r="H198" s="72"/>
      <c r="I198" s="324"/>
      <c r="J198" s="334"/>
    </row>
    <row r="199" spans="2:10" ht="14.25">
      <c r="B199" s="9"/>
      <c r="C199" s="70"/>
      <c r="D199" s="40"/>
      <c r="E199" s="26" t="s">
        <v>44</v>
      </c>
      <c r="F199" s="28"/>
      <c r="G199" s="72"/>
      <c r="H199" s="72"/>
      <c r="I199" s="324"/>
      <c r="J199" s="334"/>
    </row>
    <row r="200" spans="2:10" ht="14.25">
      <c r="B200" s="9"/>
      <c r="C200" s="70"/>
      <c r="D200" s="40"/>
      <c r="E200" s="26" t="s">
        <v>45</v>
      </c>
      <c r="F200" s="28"/>
      <c r="G200" s="72"/>
      <c r="H200" s="72"/>
      <c r="I200" s="324"/>
      <c r="J200" s="334"/>
    </row>
    <row r="201" spans="2:10" ht="12.75" customHeight="1">
      <c r="B201" s="26"/>
      <c r="C201" s="26"/>
      <c r="D201" s="26"/>
      <c r="E201" s="47"/>
      <c r="F201" s="28"/>
      <c r="G201" s="26"/>
      <c r="H201" s="332"/>
      <c r="J201" s="334"/>
    </row>
    <row r="202" spans="2:11" ht="12.75">
      <c r="B202" s="29"/>
      <c r="C202" s="29"/>
      <c r="D202" s="53"/>
      <c r="E202" s="29"/>
      <c r="F202" s="75"/>
      <c r="G202" s="74"/>
      <c r="H202" s="330"/>
      <c r="I202" s="330"/>
      <c r="K202" s="324"/>
    </row>
    <row r="203" spans="2:10" ht="30" customHeight="1" thickBot="1">
      <c r="B203" s="357" t="s">
        <v>130</v>
      </c>
      <c r="C203" s="194"/>
      <c r="D203" s="194"/>
      <c r="E203" s="357"/>
      <c r="F203" s="358">
        <f>F16+F24+F29+F56+F64+F85+F93+F104+F141+F148+F166+F171+F185+F191</f>
        <v>18158300</v>
      </c>
      <c r="G203" s="358">
        <f>G16+G24+G29+G56+G64+G85+G93+G104+G141+G148+G166+G171+G185+G191</f>
        <v>1100294</v>
      </c>
      <c r="H203" s="358">
        <f>H16+H24+H29+H56+H64+H85+H93+H104+H141+H148+H166+H171+H185+H191</f>
        <v>2000</v>
      </c>
      <c r="I203" s="358">
        <f>I16+I24+I29+I56+I64+I85+I93+I104+I141+I148+I166+I171+I185+I191</f>
        <v>30000</v>
      </c>
      <c r="J203" s="358" t="e">
        <f>#REF!+J16+J24+#REF!+J29+J56+J64+J85+J93+J104+J141+J148+J171+J185+J191+#REF!</f>
        <v>#REF!</v>
      </c>
    </row>
    <row r="204" spans="2:10" ht="18.75" customHeight="1" thickTop="1">
      <c r="B204" s="237"/>
      <c r="C204" s="206"/>
      <c r="D204" s="206"/>
      <c r="E204" s="242"/>
      <c r="F204" s="76"/>
      <c r="G204" s="76"/>
      <c r="H204" s="76"/>
      <c r="I204" s="76"/>
      <c r="J204" s="76"/>
    </row>
    <row r="205" spans="2:10" ht="30" customHeight="1">
      <c r="B205" s="237"/>
      <c r="C205" s="206"/>
      <c r="D205" s="206"/>
      <c r="E205" s="206"/>
      <c r="F205" s="76"/>
      <c r="G205" s="76"/>
      <c r="H205" s="76"/>
      <c r="I205" s="76"/>
      <c r="J205" s="76"/>
    </row>
    <row r="206" spans="2:10" ht="41.25" customHeight="1">
      <c r="B206" s="237"/>
      <c r="C206" s="206"/>
      <c r="D206" s="206"/>
      <c r="E206" s="235" t="s">
        <v>131</v>
      </c>
      <c r="F206" s="76"/>
      <c r="G206" s="76"/>
      <c r="H206" s="76"/>
      <c r="I206" s="76"/>
      <c r="J206" s="76"/>
    </row>
    <row r="207" spans="2:10" ht="12.75">
      <c r="B207" s="29"/>
      <c r="C207" s="27"/>
      <c r="D207" s="62"/>
      <c r="E207" s="29"/>
      <c r="F207" s="31"/>
      <c r="G207" s="328"/>
      <c r="H207" s="327" t="s">
        <v>46</v>
      </c>
      <c r="I207" s="327" t="s">
        <v>132</v>
      </c>
      <c r="J207" s="328"/>
    </row>
    <row r="208" spans="2:10" ht="4.5" customHeight="1">
      <c r="B208" s="29"/>
      <c r="C208" s="27"/>
      <c r="D208" s="62"/>
      <c r="E208" s="29"/>
      <c r="F208" s="31"/>
      <c r="G208" s="31"/>
      <c r="H208" s="337"/>
      <c r="I208" s="350"/>
      <c r="J208" s="350"/>
    </row>
    <row r="209" spans="2:10" ht="18.75" customHeight="1">
      <c r="B209" s="16">
        <v>1</v>
      </c>
      <c r="C209" s="167">
        <v>2</v>
      </c>
      <c r="D209" s="16">
        <v>3</v>
      </c>
      <c r="E209" s="16">
        <v>4</v>
      </c>
      <c r="F209" s="18">
        <v>5</v>
      </c>
      <c r="G209" s="16">
        <v>6</v>
      </c>
      <c r="H209" s="16">
        <v>7</v>
      </c>
      <c r="I209" s="19">
        <v>8</v>
      </c>
      <c r="J209" s="211"/>
    </row>
    <row r="210" spans="1:10" ht="27.75" customHeight="1">
      <c r="A210" s="324"/>
      <c r="B210" s="233"/>
      <c r="C210" s="238"/>
      <c r="D210" s="233"/>
      <c r="E210" s="235" t="s">
        <v>133</v>
      </c>
      <c r="F210" s="234"/>
      <c r="G210" s="234"/>
      <c r="H210" s="234"/>
      <c r="I210" s="234"/>
      <c r="J210" s="76"/>
    </row>
    <row r="211" spans="1:10" ht="19.5" customHeight="1">
      <c r="A211" s="346"/>
      <c r="B211" s="215">
        <v>1</v>
      </c>
      <c r="C211" s="216" t="str">
        <f>C16</f>
        <v>razem:  020</v>
      </c>
      <c r="D211" s="216"/>
      <c r="E211" s="216" t="str">
        <f>E16</f>
        <v>leśnictwo</v>
      </c>
      <c r="F211" s="217">
        <f>F16</f>
        <v>3000</v>
      </c>
      <c r="G211" s="218"/>
      <c r="H211" s="127"/>
      <c r="I211" s="127"/>
      <c r="J211" s="80"/>
    </row>
    <row r="212" spans="1:10" ht="19.5" customHeight="1">
      <c r="A212" s="346"/>
      <c r="B212" s="215">
        <v>2</v>
      </c>
      <c r="C212" s="203" t="str">
        <f>C24</f>
        <v>razem:  400</v>
      </c>
      <c r="D212" s="203"/>
      <c r="E212" s="362" t="s">
        <v>134</v>
      </c>
      <c r="F212" s="359">
        <f>F24</f>
        <v>30000</v>
      </c>
      <c r="G212" s="218"/>
      <c r="H212" s="218"/>
      <c r="I212" s="218">
        <f>I24</f>
        <v>30000</v>
      </c>
      <c r="J212" s="79"/>
    </row>
    <row r="213" spans="1:10" ht="19.5" customHeight="1">
      <c r="A213" s="346"/>
      <c r="B213" s="221">
        <v>3</v>
      </c>
      <c r="C213" s="203" t="str">
        <f>C29</f>
        <v>razem:  700</v>
      </c>
      <c r="D213" s="203"/>
      <c r="E213" s="362" t="str">
        <f>E29</f>
        <v>gospodarka mieszkaniowa</v>
      </c>
      <c r="F213" s="361">
        <f>F29</f>
        <v>310900</v>
      </c>
      <c r="G213" s="361">
        <f>G29</f>
        <v>3262</v>
      </c>
      <c r="H213" s="127"/>
      <c r="I213" s="127"/>
      <c r="J213" s="80"/>
    </row>
    <row r="214" spans="1:10" ht="19.5" customHeight="1">
      <c r="A214" s="346"/>
      <c r="B214" s="221">
        <v>4</v>
      </c>
      <c r="C214" s="203" t="str">
        <f>C56</f>
        <v>razem:  710</v>
      </c>
      <c r="D214" s="203"/>
      <c r="E214" s="362" t="str">
        <f>E56</f>
        <v>działalność    usługowa</v>
      </c>
      <c r="F214" s="361">
        <f>F56</f>
        <v>2000</v>
      </c>
      <c r="G214" s="218"/>
      <c r="H214" s="218">
        <f>H56</f>
        <v>2000</v>
      </c>
      <c r="I214" s="218"/>
      <c r="J214" s="80"/>
    </row>
    <row r="215" spans="1:10" ht="19.5" customHeight="1">
      <c r="A215" s="346"/>
      <c r="B215" s="221">
        <v>5</v>
      </c>
      <c r="C215" s="203" t="str">
        <f>C64</f>
        <v>razem:  750</v>
      </c>
      <c r="D215" s="203"/>
      <c r="E215" s="362" t="str">
        <f>E64</f>
        <v>administracja publiczna</v>
      </c>
      <c r="F215" s="361">
        <f>F64</f>
        <v>162350</v>
      </c>
      <c r="G215" s="218">
        <f>G64</f>
        <v>91140</v>
      </c>
      <c r="H215" s="127"/>
      <c r="I215" s="127"/>
      <c r="J215" s="80"/>
    </row>
    <row r="216" spans="1:10" ht="19.5" customHeight="1">
      <c r="A216" s="346"/>
      <c r="B216" s="221">
        <v>6</v>
      </c>
      <c r="C216" s="203" t="str">
        <f>C85</f>
        <v>razem:  751</v>
      </c>
      <c r="D216" s="203"/>
      <c r="E216" s="362" t="s">
        <v>135</v>
      </c>
      <c r="F216" s="361">
        <f>F85</f>
        <v>2880</v>
      </c>
      <c r="G216" s="218">
        <f>G85</f>
        <v>2880</v>
      </c>
      <c r="H216" s="127"/>
      <c r="I216" s="127"/>
      <c r="J216" s="80"/>
    </row>
    <row r="217" spans="1:10" ht="19.5" customHeight="1">
      <c r="A217" s="346"/>
      <c r="B217" s="221">
        <v>7</v>
      </c>
      <c r="C217" s="203" t="str">
        <f>C93</f>
        <v>razem:  754</v>
      </c>
      <c r="D217" s="203"/>
      <c r="E217" s="362" t="s">
        <v>136</v>
      </c>
      <c r="F217" s="219">
        <f>F93</f>
        <v>2920</v>
      </c>
      <c r="G217" s="220"/>
      <c r="H217" s="220"/>
      <c r="I217" s="220"/>
      <c r="J217" s="188"/>
    </row>
    <row r="218" spans="1:10" ht="19.5" customHeight="1">
      <c r="A218" s="346"/>
      <c r="B218" s="221">
        <v>8</v>
      </c>
      <c r="C218" s="203" t="str">
        <f>C104</f>
        <v>razem:  756</v>
      </c>
      <c r="D218" s="203"/>
      <c r="E218" s="362" t="s">
        <v>137</v>
      </c>
      <c r="F218" s="361">
        <f>F104</f>
        <v>6447000</v>
      </c>
      <c r="G218" s="218"/>
      <c r="H218" s="127"/>
      <c r="I218" s="127"/>
      <c r="J218" s="80"/>
    </row>
    <row r="219" spans="1:10" ht="19.5" customHeight="1">
      <c r="A219" s="346"/>
      <c r="B219" s="221">
        <v>9</v>
      </c>
      <c r="C219" s="203" t="str">
        <f>C141</f>
        <v>razem :  758</v>
      </c>
      <c r="D219" s="203"/>
      <c r="E219" s="203" t="str">
        <f>E141</f>
        <v>różne rozliczenia</v>
      </c>
      <c r="F219" s="217">
        <f>F141</f>
        <v>9944140</v>
      </c>
      <c r="G219" s="218"/>
      <c r="H219" s="127"/>
      <c r="I219" s="127"/>
      <c r="J219" s="80"/>
    </row>
    <row r="220" spans="1:10" ht="19.5" customHeight="1">
      <c r="A220" s="346"/>
      <c r="B220" s="221">
        <v>10</v>
      </c>
      <c r="C220" s="203" t="str">
        <f>C148</f>
        <v>razem :  801</v>
      </c>
      <c r="D220" s="203"/>
      <c r="E220" s="203" t="str">
        <f>E148</f>
        <v>oświata i wychowanie</v>
      </c>
      <c r="F220" s="217">
        <f>F148</f>
        <v>174001</v>
      </c>
      <c r="G220" s="218"/>
      <c r="H220" s="127"/>
      <c r="I220" s="127"/>
      <c r="J220" s="80"/>
    </row>
    <row r="221" spans="1:10" ht="19.5" customHeight="1">
      <c r="A221" s="346"/>
      <c r="B221" s="221">
        <v>11</v>
      </c>
      <c r="C221" s="203" t="str">
        <f>C166</f>
        <v>razem :  851</v>
      </c>
      <c r="D221" s="203"/>
      <c r="E221" s="203" t="str">
        <f>E166</f>
        <v>ochrona zdrowia</v>
      </c>
      <c r="F221" s="217">
        <f>F166</f>
        <v>11000</v>
      </c>
      <c r="G221" s="218"/>
      <c r="H221" s="127"/>
      <c r="I221" s="127"/>
      <c r="J221" s="80"/>
    </row>
    <row r="222" spans="1:10" ht="19.5" customHeight="1">
      <c r="A222" s="346"/>
      <c r="B222" s="221">
        <v>12</v>
      </c>
      <c r="C222" s="203" t="str">
        <f>C171</f>
        <v>razem :  852</v>
      </c>
      <c r="D222" s="203"/>
      <c r="E222" s="203" t="str">
        <f>E171</f>
        <v>pomoc społeczna</v>
      </c>
      <c r="F222" s="217">
        <f>F171</f>
        <v>1000000</v>
      </c>
      <c r="G222" s="218">
        <f>G171</f>
        <v>990162</v>
      </c>
      <c r="H222" s="127"/>
      <c r="I222" s="127"/>
      <c r="J222" s="80"/>
    </row>
    <row r="223" spans="1:10" ht="19.5" customHeight="1">
      <c r="A223" s="346"/>
      <c r="B223" s="221">
        <v>13</v>
      </c>
      <c r="C223" s="203" t="str">
        <f>C185</f>
        <v>razem:  854</v>
      </c>
      <c r="D223" s="203"/>
      <c r="E223" s="203" t="str">
        <f>E185</f>
        <v>edukacyjna opieka wychowawcza</v>
      </c>
      <c r="F223" s="217">
        <f>F185</f>
        <v>8259</v>
      </c>
      <c r="G223" s="218"/>
      <c r="H223" s="127"/>
      <c r="I223" s="127"/>
      <c r="J223" s="80"/>
    </row>
    <row r="224" spans="1:10" ht="19.5" customHeight="1">
      <c r="A224" s="346"/>
      <c r="B224" s="221">
        <v>14</v>
      </c>
      <c r="C224" s="203" t="str">
        <f>C191</f>
        <v>razem:  900</v>
      </c>
      <c r="D224" s="203"/>
      <c r="E224" s="203" t="s">
        <v>138</v>
      </c>
      <c r="F224" s="217">
        <f>F191</f>
        <v>59850</v>
      </c>
      <c r="G224" s="217">
        <f>G191</f>
        <v>12850</v>
      </c>
      <c r="H224" s="127"/>
      <c r="I224" s="127"/>
      <c r="J224" s="80"/>
    </row>
    <row r="225" spans="1:10" ht="10.5" customHeight="1">
      <c r="A225" s="346"/>
      <c r="B225" s="393"/>
      <c r="C225" s="394"/>
      <c r="D225" s="394"/>
      <c r="E225" s="394"/>
      <c r="F225" s="395"/>
      <c r="G225" s="395"/>
      <c r="H225" s="396"/>
      <c r="I225" s="396"/>
      <c r="J225" s="86"/>
    </row>
    <row r="226" spans="1:10" ht="6.75" customHeight="1">
      <c r="A226" s="346"/>
      <c r="B226" s="221"/>
      <c r="C226" s="203"/>
      <c r="D226" s="203"/>
      <c r="E226" s="288"/>
      <c r="F226" s="219"/>
      <c r="G226" s="222"/>
      <c r="H226" s="222"/>
      <c r="I226" s="222"/>
      <c r="J226" s="191"/>
    </row>
    <row r="227" spans="1:10" ht="29.25" customHeight="1" thickBot="1">
      <c r="A227" s="346"/>
      <c r="B227" s="360"/>
      <c r="C227" s="81"/>
      <c r="D227" s="82"/>
      <c r="E227" s="83" t="s">
        <v>139</v>
      </c>
      <c r="F227" s="84">
        <f>SUM(F211:F224)</f>
        <v>18158300</v>
      </c>
      <c r="G227" s="84">
        <f>SUM(G211:G224)</f>
        <v>1100294</v>
      </c>
      <c r="H227" s="84">
        <f>SUM(H211:H224)</f>
        <v>2000</v>
      </c>
      <c r="I227" s="84">
        <f>SUM(I211:I224)</f>
        <v>30000</v>
      </c>
      <c r="J227" s="212"/>
    </row>
    <row r="228" spans="3:11" ht="15.75" thickTop="1">
      <c r="C228" s="77"/>
      <c r="D228" s="77"/>
      <c r="E228" s="77"/>
      <c r="F228" s="86"/>
      <c r="G228" s="86"/>
      <c r="H228" s="86"/>
      <c r="I228" s="86"/>
      <c r="J228" s="86"/>
      <c r="K228" s="324"/>
    </row>
    <row r="229" ht="12.75"/>
    <row r="230" spans="8:9" ht="14.25">
      <c r="H230" s="397" t="s">
        <v>140</v>
      </c>
      <c r="I230" s="397"/>
    </row>
    <row r="231" ht="12.75"/>
    <row r="232" ht="12.75"/>
    <row r="233" ht="12.75"/>
    <row r="234" spans="8:9" ht="14.25">
      <c r="H234" s="397" t="s">
        <v>141</v>
      </c>
      <c r="I234" s="397"/>
    </row>
    <row r="235" spans="8:9" ht="14.25">
      <c r="H235" s="87"/>
      <c r="I235" s="87"/>
    </row>
    <row r="236" spans="1:11" ht="18.75">
      <c r="A236" s="324"/>
      <c r="B236" s="324"/>
      <c r="C236" s="324"/>
      <c r="D236" s="324"/>
      <c r="E236" s="242"/>
      <c r="F236" s="76"/>
      <c r="G236" s="324"/>
      <c r="H236" s="324"/>
      <c r="I236" s="324"/>
      <c r="J236" s="324"/>
      <c r="K236" s="324"/>
    </row>
    <row r="237" spans="1:11" ht="12.75">
      <c r="A237" s="324"/>
      <c r="B237" s="324"/>
      <c r="C237" s="324"/>
      <c r="D237" s="324"/>
      <c r="E237" s="324"/>
      <c r="F237" s="324"/>
      <c r="G237" s="324"/>
      <c r="H237" s="324"/>
      <c r="I237" s="324"/>
      <c r="J237" s="324"/>
      <c r="K237" s="324"/>
    </row>
    <row r="238" spans="1:11" ht="12.75">
      <c r="A238" s="324"/>
      <c r="B238" s="324"/>
      <c r="C238" s="324"/>
      <c r="D238" s="324"/>
      <c r="E238" s="324"/>
      <c r="F238" s="381"/>
      <c r="G238" s="324"/>
      <c r="H238" s="324"/>
      <c r="I238" s="324"/>
      <c r="J238" s="324"/>
      <c r="K238" s="324"/>
    </row>
    <row r="239" spans="1:11" ht="12.75">
      <c r="A239" s="324"/>
      <c r="B239" s="324"/>
      <c r="C239" s="324"/>
      <c r="D239" s="324"/>
      <c r="E239" s="324"/>
      <c r="F239" s="381"/>
      <c r="G239" s="324"/>
      <c r="H239" s="324"/>
      <c r="I239" s="324"/>
      <c r="J239" s="324"/>
      <c r="K239" s="324"/>
    </row>
    <row r="240" spans="1:11" ht="12.75">
      <c r="A240" s="324"/>
      <c r="B240" s="324"/>
      <c r="C240" s="324"/>
      <c r="D240" s="324"/>
      <c r="E240" s="324"/>
      <c r="F240" s="381"/>
      <c r="G240" s="324"/>
      <c r="H240" s="324"/>
      <c r="I240" s="324"/>
      <c r="J240" s="324"/>
      <c r="K240" s="324"/>
    </row>
    <row r="241" spans="1:11" ht="12.75">
      <c r="A241" s="324"/>
      <c r="B241" s="324"/>
      <c r="C241" s="324"/>
      <c r="D241" s="324"/>
      <c r="E241" s="324"/>
      <c r="F241" s="381"/>
      <c r="G241" s="324"/>
      <c r="H241" s="324"/>
      <c r="I241" s="324"/>
      <c r="J241" s="324"/>
      <c r="K241" s="324"/>
    </row>
    <row r="242" spans="1:11" ht="12.75">
      <c r="A242" s="324"/>
      <c r="B242" s="324"/>
      <c r="C242" s="324"/>
      <c r="D242" s="324"/>
      <c r="E242" s="324"/>
      <c r="F242" s="381"/>
      <c r="G242" s="324"/>
      <c r="H242" s="324"/>
      <c r="I242" s="324"/>
      <c r="J242" s="324"/>
      <c r="K242" s="324"/>
    </row>
    <row r="243" spans="1:11" ht="12.75">
      <c r="A243" s="324"/>
      <c r="B243" s="324"/>
      <c r="C243" s="324"/>
      <c r="D243" s="324"/>
      <c r="E243" s="324"/>
      <c r="F243" s="381"/>
      <c r="G243" s="324"/>
      <c r="H243" s="324"/>
      <c r="I243" s="324"/>
      <c r="J243" s="324"/>
      <c r="K243" s="324"/>
    </row>
    <row r="244" spans="1:11" ht="12.75">
      <c r="A244" s="324"/>
      <c r="B244" s="324"/>
      <c r="C244" s="324"/>
      <c r="D244" s="324"/>
      <c r="E244" s="324"/>
      <c r="F244" s="324"/>
      <c r="G244" s="324"/>
      <c r="H244" s="324"/>
      <c r="I244" s="324"/>
      <c r="J244" s="324"/>
      <c r="K244" s="324"/>
    </row>
    <row r="245" spans="1:11" ht="12.75">
      <c r="A245" s="324"/>
      <c r="B245" s="324"/>
      <c r="C245" s="324"/>
      <c r="D245" s="324"/>
      <c r="E245" s="324"/>
      <c r="F245" s="381"/>
      <c r="G245" s="324"/>
      <c r="H245" s="324"/>
      <c r="I245" s="324"/>
      <c r="J245" s="324"/>
      <c r="K245" s="324"/>
    </row>
    <row r="246" spans="1:11" ht="15.75">
      <c r="A246" s="324"/>
      <c r="B246" s="53"/>
      <c r="C246" s="53"/>
      <c r="D246" s="53"/>
      <c r="E246" s="71"/>
      <c r="F246" s="405"/>
      <c r="G246" s="12"/>
      <c r="H246" s="12"/>
      <c r="I246" s="12"/>
      <c r="J246" s="324"/>
      <c r="K246" s="324"/>
    </row>
    <row r="247" spans="1:11" ht="15.75">
      <c r="A247" s="324"/>
      <c r="B247" s="71"/>
      <c r="C247" s="53"/>
      <c r="D247" s="53"/>
      <c r="E247" s="71"/>
      <c r="F247" s="405"/>
      <c r="G247" s="12"/>
      <c r="H247" s="12"/>
      <c r="I247" s="12"/>
      <c r="J247" s="324"/>
      <c r="K247" s="324"/>
    </row>
    <row r="248" spans="1:11" ht="15.75">
      <c r="A248" s="324"/>
      <c r="B248" s="338"/>
      <c r="C248" s="324"/>
      <c r="D248" s="324"/>
      <c r="E248" s="406"/>
      <c r="F248" s="405"/>
      <c r="G248" s="407"/>
      <c r="H248" s="407"/>
      <c r="I248" s="407"/>
      <c r="J248" s="324"/>
      <c r="K248" s="324"/>
    </row>
    <row r="249" spans="1:11" ht="14.25">
      <c r="A249" s="324"/>
      <c r="B249" s="288"/>
      <c r="C249" s="288"/>
      <c r="D249" s="288"/>
      <c r="E249" s="288"/>
      <c r="F249" s="288"/>
      <c r="G249" s="288"/>
      <c r="H249" s="288"/>
      <c r="I249" s="158"/>
      <c r="J249" s="324"/>
      <c r="K249" s="324"/>
    </row>
    <row r="250" spans="1:11" ht="12.75">
      <c r="A250" s="324"/>
      <c r="B250" s="324"/>
      <c r="C250" s="324"/>
      <c r="D250" s="324"/>
      <c r="E250" s="324"/>
      <c r="F250" s="381"/>
      <c r="G250" s="324"/>
      <c r="H250" s="324"/>
      <c r="I250" s="324"/>
      <c r="J250" s="324"/>
      <c r="K250" s="324"/>
    </row>
    <row r="251" spans="1:11" ht="22.5" customHeight="1">
      <c r="A251" s="324"/>
      <c r="B251" s="100"/>
      <c r="C251" s="100"/>
      <c r="D251" s="100"/>
      <c r="E251" s="100"/>
      <c r="F251" s="403"/>
      <c r="G251" s="404"/>
      <c r="H251" s="404"/>
      <c r="I251" s="404"/>
      <c r="J251" s="324"/>
      <c r="K251" s="324"/>
    </row>
    <row r="252" spans="1:11" ht="12.75" customHeight="1">
      <c r="A252" s="324"/>
      <c r="B252" s="324"/>
      <c r="C252" s="324"/>
      <c r="D252" s="324"/>
      <c r="E252" s="324"/>
      <c r="F252" s="381"/>
      <c r="G252" s="324"/>
      <c r="H252" s="324"/>
      <c r="I252" s="324"/>
      <c r="J252" s="324"/>
      <c r="K252" s="324"/>
    </row>
    <row r="253" spans="1:11" ht="12.75" customHeight="1">
      <c r="A253" s="324"/>
      <c r="B253" s="324"/>
      <c r="C253" s="324"/>
      <c r="D253" s="324"/>
      <c r="E253" s="324"/>
      <c r="F253" s="381"/>
      <c r="G253" s="324"/>
      <c r="H253" s="324"/>
      <c r="I253" s="324"/>
      <c r="J253" s="324"/>
      <c r="K253" s="324"/>
    </row>
    <row r="254" spans="1:11" ht="15.75">
      <c r="A254" s="324"/>
      <c r="B254" s="53"/>
      <c r="C254" s="408"/>
      <c r="D254" s="408"/>
      <c r="E254" s="405"/>
      <c r="F254" s="204"/>
      <c r="G254" s="204"/>
      <c r="H254" s="204"/>
      <c r="I254" s="204"/>
      <c r="J254" s="324"/>
      <c r="K254" s="324"/>
    </row>
    <row r="255" spans="1:11" ht="12.75" customHeight="1">
      <c r="A255" s="324"/>
      <c r="B255" s="53"/>
      <c r="C255" s="29"/>
      <c r="D255" s="53"/>
      <c r="E255" s="29"/>
      <c r="F255" s="29"/>
      <c r="G255" s="31"/>
      <c r="H255" s="324"/>
      <c r="I255" s="324"/>
      <c r="J255" s="324"/>
      <c r="K255" s="324"/>
    </row>
    <row r="256" spans="1:11" ht="12.75" customHeight="1">
      <c r="A256" s="324"/>
      <c r="B256" s="53"/>
      <c r="C256" s="29"/>
      <c r="D256" s="30"/>
      <c r="E256" s="128"/>
      <c r="F256" s="253"/>
      <c r="G256" s="64"/>
      <c r="H256" s="324"/>
      <c r="I256" s="324"/>
      <c r="J256" s="324"/>
      <c r="K256" s="324"/>
    </row>
    <row r="257" spans="1:11" ht="12.75" customHeight="1">
      <c r="A257" s="324"/>
      <c r="B257" s="53"/>
      <c r="C257" s="29"/>
      <c r="D257" s="30"/>
      <c r="E257" s="128"/>
      <c r="F257" s="253"/>
      <c r="G257" s="64"/>
      <c r="H257" s="324"/>
      <c r="I257" s="324"/>
      <c r="J257" s="324"/>
      <c r="K257" s="324"/>
    </row>
    <row r="258" spans="1:11" ht="12.75" customHeight="1">
      <c r="A258" s="324"/>
      <c r="B258" s="53"/>
      <c r="C258" s="29"/>
      <c r="D258" s="30"/>
      <c r="E258" s="128"/>
      <c r="F258" s="253"/>
      <c r="G258" s="64"/>
      <c r="H258" s="324"/>
      <c r="I258" s="324"/>
      <c r="J258" s="324"/>
      <c r="K258" s="324"/>
    </row>
    <row r="259" spans="1:11" ht="12.75" customHeight="1">
      <c r="A259" s="324"/>
      <c r="B259" s="53"/>
      <c r="C259" s="29"/>
      <c r="D259" s="30"/>
      <c r="E259" s="128"/>
      <c r="F259" s="253"/>
      <c r="G259" s="64"/>
      <c r="H259" s="324"/>
      <c r="I259" s="324"/>
      <c r="J259" s="324"/>
      <c r="K259" s="324"/>
    </row>
    <row r="260" spans="1:11" ht="12.75" customHeight="1">
      <c r="A260" s="324"/>
      <c r="B260" s="324"/>
      <c r="C260" s="324"/>
      <c r="D260" s="30"/>
      <c r="E260" s="128"/>
      <c r="F260" s="253"/>
      <c r="G260" s="337"/>
      <c r="H260" s="324"/>
      <c r="I260" s="324"/>
      <c r="J260" s="324"/>
      <c r="K260" s="324"/>
    </row>
    <row r="261" spans="1:11" ht="12.75" customHeight="1">
      <c r="A261" s="324"/>
      <c r="B261" s="324"/>
      <c r="C261" s="324"/>
      <c r="D261" s="328"/>
      <c r="E261" s="324"/>
      <c r="F261" s="253"/>
      <c r="G261" s="324"/>
      <c r="H261" s="324"/>
      <c r="I261" s="324"/>
      <c r="J261" s="324"/>
      <c r="K261" s="324"/>
    </row>
    <row r="262" spans="1:11" ht="12.75" customHeight="1">
      <c r="A262" s="324"/>
      <c r="B262" s="324"/>
      <c r="C262" s="324"/>
      <c r="D262" s="30"/>
      <c r="E262" s="29"/>
      <c r="F262" s="253"/>
      <c r="G262" s="324"/>
      <c r="H262" s="324"/>
      <c r="I262" s="324"/>
      <c r="J262" s="324"/>
      <c r="K262" s="324"/>
    </row>
    <row r="263" spans="1:11" ht="12.75" customHeight="1">
      <c r="A263" s="324"/>
      <c r="B263" s="324"/>
      <c r="C263" s="324"/>
      <c r="D263" s="324"/>
      <c r="E263" s="324"/>
      <c r="F263" s="324"/>
      <c r="G263" s="324"/>
      <c r="H263" s="324"/>
      <c r="I263" s="324"/>
      <c r="J263" s="324"/>
      <c r="K263" s="324"/>
    </row>
    <row r="264" spans="1:11" ht="12.75" customHeight="1">
      <c r="A264" s="324"/>
      <c r="B264" s="324"/>
      <c r="C264" s="324"/>
      <c r="D264" s="324"/>
      <c r="E264" s="324"/>
      <c r="F264" s="324"/>
      <c r="G264" s="324"/>
      <c r="H264" s="324"/>
      <c r="I264" s="324"/>
      <c r="J264" s="324"/>
      <c r="K264" s="324"/>
    </row>
    <row r="265" spans="1:11" ht="15.75">
      <c r="A265" s="324"/>
      <c r="B265" s="53"/>
      <c r="C265" s="408"/>
      <c r="D265" s="408"/>
      <c r="E265" s="405"/>
      <c r="F265" s="204"/>
      <c r="G265" s="204"/>
      <c r="H265" s="204"/>
      <c r="I265" s="204"/>
      <c r="J265" s="324"/>
      <c r="K265" s="324"/>
    </row>
    <row r="266" spans="1:11" ht="12.75">
      <c r="A266" s="324"/>
      <c r="B266" s="53"/>
      <c r="C266" s="29"/>
      <c r="D266" s="53"/>
      <c r="E266" s="29"/>
      <c r="F266" s="29"/>
      <c r="G266" s="31"/>
      <c r="H266" s="324"/>
      <c r="I266" s="324"/>
      <c r="J266" s="324"/>
      <c r="K266" s="324"/>
    </row>
    <row r="267" spans="1:11" ht="12.75">
      <c r="A267" s="324"/>
      <c r="B267" s="53"/>
      <c r="C267" s="29"/>
      <c r="D267" s="29"/>
      <c r="E267" s="29"/>
      <c r="F267" s="64"/>
      <c r="G267" s="64"/>
      <c r="H267" s="324"/>
      <c r="I267" s="324"/>
      <c r="J267" s="324"/>
      <c r="K267" s="324"/>
    </row>
    <row r="268" spans="1:11" ht="12.75">
      <c r="A268" s="324"/>
      <c r="B268" s="324"/>
      <c r="C268" s="324"/>
      <c r="D268" s="328"/>
      <c r="E268" s="69"/>
      <c r="F268" s="337"/>
      <c r="G268" s="337"/>
      <c r="H268" s="324"/>
      <c r="I268" s="324"/>
      <c r="J268" s="324"/>
      <c r="K268" s="324"/>
    </row>
    <row r="269" spans="1:11" ht="12.75">
      <c r="A269" s="324"/>
      <c r="B269" s="324"/>
      <c r="C269" s="324"/>
      <c r="D269" s="324"/>
      <c r="E269" s="69"/>
      <c r="F269" s="324"/>
      <c r="G269" s="324"/>
      <c r="H269" s="324"/>
      <c r="I269" s="324"/>
      <c r="J269" s="324"/>
      <c r="K269" s="324"/>
    </row>
    <row r="270" spans="1:11" ht="12.75">
      <c r="A270" s="324"/>
      <c r="B270" s="324"/>
      <c r="C270" s="324"/>
      <c r="D270" s="324"/>
      <c r="E270" s="69"/>
      <c r="F270" s="324"/>
      <c r="G270" s="324"/>
      <c r="H270" s="324"/>
      <c r="I270" s="324"/>
      <c r="J270" s="324"/>
      <c r="K270" s="324"/>
    </row>
    <row r="271" spans="1:11" ht="12.75">
      <c r="A271" s="324"/>
      <c r="B271" s="324"/>
      <c r="C271" s="324"/>
      <c r="D271" s="324"/>
      <c r="E271" s="324"/>
      <c r="F271" s="324"/>
      <c r="G271" s="324"/>
      <c r="H271" s="324"/>
      <c r="I271" s="324"/>
      <c r="J271" s="324"/>
      <c r="K271" s="324"/>
    </row>
    <row r="272" spans="1:11" ht="12.75">
      <c r="A272" s="324"/>
      <c r="B272" s="324"/>
      <c r="C272" s="324"/>
      <c r="D272" s="324"/>
      <c r="E272" s="324"/>
      <c r="F272" s="324"/>
      <c r="G272" s="324"/>
      <c r="H272" s="324"/>
      <c r="I272" s="324"/>
      <c r="J272" s="324"/>
      <c r="K272" s="324"/>
    </row>
    <row r="273" spans="1:11" ht="15.75">
      <c r="A273" s="324"/>
      <c r="B273" s="53"/>
      <c r="C273" s="408"/>
      <c r="D273" s="408"/>
      <c r="E273" s="405"/>
      <c r="F273" s="204"/>
      <c r="G273" s="204"/>
      <c r="H273" s="204"/>
      <c r="I273" s="204"/>
      <c r="J273" s="324"/>
      <c r="K273" s="324"/>
    </row>
    <row r="274" spans="1:11" ht="12.75">
      <c r="A274" s="324"/>
      <c r="B274" s="324"/>
      <c r="C274" s="324"/>
      <c r="D274" s="328"/>
      <c r="E274" s="324"/>
      <c r="F274" s="337"/>
      <c r="G274" s="324"/>
      <c r="H274" s="324"/>
      <c r="I274" s="324"/>
      <c r="J274" s="324"/>
      <c r="K274" s="324"/>
    </row>
    <row r="275" spans="1:11" ht="14.25">
      <c r="A275" s="324"/>
      <c r="B275" s="324"/>
      <c r="C275" s="324"/>
      <c r="D275" s="30"/>
      <c r="E275" s="128"/>
      <c r="F275" s="253"/>
      <c r="G275" s="324"/>
      <c r="H275" s="324"/>
      <c r="I275" s="324"/>
      <c r="J275" s="324"/>
      <c r="K275" s="324"/>
    </row>
    <row r="276" spans="1:11" ht="14.25">
      <c r="A276" s="324"/>
      <c r="B276" s="324"/>
      <c r="C276" s="324"/>
      <c r="D276" s="30"/>
      <c r="E276" s="128"/>
      <c r="F276" s="253"/>
      <c r="G276" s="324"/>
      <c r="H276" s="324"/>
      <c r="I276" s="324"/>
      <c r="J276" s="324"/>
      <c r="K276" s="324"/>
    </row>
    <row r="277" spans="1:11" ht="14.25">
      <c r="A277" s="324"/>
      <c r="B277" s="324"/>
      <c r="C277" s="324"/>
      <c r="D277" s="30"/>
      <c r="E277" s="128"/>
      <c r="F277" s="253"/>
      <c r="G277" s="324"/>
      <c r="H277" s="324"/>
      <c r="I277" s="324"/>
      <c r="J277" s="324"/>
      <c r="K277" s="324"/>
    </row>
    <row r="278" spans="1:11" ht="14.25">
      <c r="A278" s="324"/>
      <c r="B278" s="324"/>
      <c r="C278" s="324"/>
      <c r="D278" s="30"/>
      <c r="E278" s="128"/>
      <c r="F278" s="253"/>
      <c r="G278" s="324"/>
      <c r="H278" s="324"/>
      <c r="I278" s="324"/>
      <c r="J278" s="324"/>
      <c r="K278" s="324"/>
    </row>
    <row r="279" spans="1:11" ht="14.25">
      <c r="A279" s="324"/>
      <c r="B279" s="324"/>
      <c r="C279" s="324"/>
      <c r="D279" s="30"/>
      <c r="E279" s="128"/>
      <c r="F279" s="253"/>
      <c r="G279" s="324"/>
      <c r="H279" s="324"/>
      <c r="I279" s="324"/>
      <c r="J279" s="324"/>
      <c r="K279" s="324"/>
    </row>
    <row r="280" spans="1:11" ht="14.25">
      <c r="A280" s="324"/>
      <c r="B280" s="324"/>
      <c r="C280" s="324"/>
      <c r="D280" s="328"/>
      <c r="E280" s="324"/>
      <c r="F280" s="253"/>
      <c r="G280" s="324"/>
      <c r="H280" s="324"/>
      <c r="I280" s="324"/>
      <c r="J280" s="324"/>
      <c r="K280" s="324"/>
    </row>
    <row r="281" spans="1:11" ht="14.25">
      <c r="A281" s="324"/>
      <c r="B281" s="324"/>
      <c r="C281" s="324"/>
      <c r="D281" s="30"/>
      <c r="E281" s="29"/>
      <c r="F281" s="253"/>
      <c r="G281" s="324"/>
      <c r="H281" s="324"/>
      <c r="I281" s="324"/>
      <c r="J281" s="324"/>
      <c r="K281" s="324"/>
    </row>
    <row r="282" spans="1:11" ht="14.25">
      <c r="A282" s="324"/>
      <c r="B282" s="324"/>
      <c r="C282" s="324"/>
      <c r="D282" s="30"/>
      <c r="E282" s="29"/>
      <c r="F282" s="253"/>
      <c r="G282" s="324"/>
      <c r="H282" s="324"/>
      <c r="I282" s="324"/>
      <c r="J282" s="324"/>
      <c r="K282" s="324"/>
    </row>
    <row r="283" spans="1:11" ht="12.75">
      <c r="A283" s="324"/>
      <c r="B283" s="324"/>
      <c r="C283" s="324"/>
      <c r="D283" s="324"/>
      <c r="E283" s="324"/>
      <c r="F283" s="324"/>
      <c r="G283" s="324"/>
      <c r="H283" s="324"/>
      <c r="I283" s="324"/>
      <c r="J283" s="324"/>
      <c r="K283" s="324"/>
    </row>
    <row r="284" spans="1:11" ht="14.25">
      <c r="A284" s="324"/>
      <c r="B284" s="100"/>
      <c r="C284" s="100"/>
      <c r="D284" s="100"/>
      <c r="E284" s="100"/>
      <c r="F284" s="403"/>
      <c r="G284" s="403"/>
      <c r="H284" s="403"/>
      <c r="I284" s="403"/>
      <c r="J284" s="324"/>
      <c r="K284" s="324"/>
    </row>
    <row r="285" spans="1:11" ht="12.75">
      <c r="A285" s="324"/>
      <c r="B285" s="324"/>
      <c r="C285" s="324"/>
      <c r="D285" s="324"/>
      <c r="E285" s="324"/>
      <c r="F285" s="324"/>
      <c r="G285" s="324"/>
      <c r="H285" s="324"/>
      <c r="I285" s="324"/>
      <c r="J285" s="324"/>
      <c r="K285" s="324"/>
    </row>
    <row r="286" spans="1:11" ht="12.75">
      <c r="A286" s="324"/>
      <c r="B286" s="324"/>
      <c r="C286" s="324"/>
      <c r="D286" s="324"/>
      <c r="E286" s="324"/>
      <c r="F286" s="324"/>
      <c r="G286" s="324"/>
      <c r="H286" s="324"/>
      <c r="I286" s="324"/>
      <c r="J286" s="324"/>
      <c r="K286" s="324"/>
    </row>
    <row r="287" spans="1:11" ht="12.75">
      <c r="A287" s="324"/>
      <c r="B287" s="324"/>
      <c r="C287" s="324"/>
      <c r="D287" s="324"/>
      <c r="E287" s="324"/>
      <c r="F287" s="324"/>
      <c r="G287" s="324"/>
      <c r="H287" s="324"/>
      <c r="I287" s="324"/>
      <c r="J287" s="324"/>
      <c r="K287" s="324"/>
    </row>
    <row r="288" spans="1:11" ht="12.75">
      <c r="A288" s="324"/>
      <c r="B288" s="324"/>
      <c r="C288" s="324"/>
      <c r="D288" s="324"/>
      <c r="E288" s="324"/>
      <c r="F288" s="324"/>
      <c r="G288" s="324"/>
      <c r="H288" s="324"/>
      <c r="I288" s="324"/>
      <c r="J288" s="324"/>
      <c r="K288" s="324"/>
    </row>
    <row r="289" spans="1:11" ht="12.75">
      <c r="A289" s="324"/>
      <c r="B289" s="324"/>
      <c r="C289" s="324"/>
      <c r="D289" s="324"/>
      <c r="E289" s="324"/>
      <c r="F289" s="324"/>
      <c r="G289" s="324"/>
      <c r="H289" s="324"/>
      <c r="I289" s="324"/>
      <c r="J289" s="324"/>
      <c r="K289" s="324"/>
    </row>
    <row r="290" spans="1:11" ht="12.75">
      <c r="A290" s="324"/>
      <c r="B290" s="324"/>
      <c r="C290" s="324"/>
      <c r="D290" s="324"/>
      <c r="E290" s="324"/>
      <c r="F290" s="324"/>
      <c r="G290" s="324"/>
      <c r="H290" s="324"/>
      <c r="I290" s="324"/>
      <c r="J290" s="324"/>
      <c r="K290" s="324"/>
    </row>
    <row r="291" spans="1:11" ht="12.75">
      <c r="A291" s="324"/>
      <c r="B291" s="324"/>
      <c r="C291" s="324"/>
      <c r="D291" s="324"/>
      <c r="E291" s="324"/>
      <c r="F291" s="324"/>
      <c r="G291" s="324"/>
      <c r="H291" s="324"/>
      <c r="I291" s="324"/>
      <c r="J291" s="324"/>
      <c r="K291" s="324"/>
    </row>
    <row r="292" spans="1:11" ht="12.75">
      <c r="A292" s="324"/>
      <c r="B292" s="324"/>
      <c r="C292" s="324"/>
      <c r="D292" s="324"/>
      <c r="E292" s="324"/>
      <c r="F292" s="324"/>
      <c r="G292" s="324"/>
      <c r="H292" s="324"/>
      <c r="I292" s="324"/>
      <c r="J292" s="324"/>
      <c r="K292" s="324"/>
    </row>
    <row r="293" spans="1:11" ht="12.75">
      <c r="A293" s="324"/>
      <c r="B293" s="324"/>
      <c r="C293" s="324"/>
      <c r="D293" s="324"/>
      <c r="E293" s="324"/>
      <c r="F293" s="324"/>
      <c r="G293" s="324"/>
      <c r="H293" s="324"/>
      <c r="I293" s="324"/>
      <c r="J293" s="324"/>
      <c r="K293" s="324"/>
    </row>
    <row r="294" spans="1:11" ht="12.75">
      <c r="A294" s="324"/>
      <c r="B294" s="324"/>
      <c r="C294" s="324"/>
      <c r="D294" s="324"/>
      <c r="E294" s="324"/>
      <c r="F294" s="324"/>
      <c r="G294" s="324"/>
      <c r="H294" s="324"/>
      <c r="I294" s="324"/>
      <c r="J294" s="324"/>
      <c r="K294" s="324"/>
    </row>
    <row r="295" spans="1:11" ht="12.75">
      <c r="A295" s="324"/>
      <c r="B295" s="324"/>
      <c r="C295" s="324"/>
      <c r="D295" s="324"/>
      <c r="E295" s="324"/>
      <c r="F295" s="324"/>
      <c r="G295" s="324"/>
      <c r="H295" s="324"/>
      <c r="I295" s="324"/>
      <c r="J295" s="324"/>
      <c r="K295" s="324"/>
    </row>
    <row r="296" spans="1:11" ht="12.75">
      <c r="A296" s="324"/>
      <c r="B296" s="324"/>
      <c r="C296" s="324"/>
      <c r="D296" s="324"/>
      <c r="E296" s="324"/>
      <c r="F296" s="324"/>
      <c r="G296" s="324"/>
      <c r="H296" s="324"/>
      <c r="I296" s="324"/>
      <c r="J296" s="324"/>
      <c r="K296" s="324"/>
    </row>
  </sheetData>
  <printOptions horizontalCentered="1" verticalCentered="1"/>
  <pageMargins left="0" right="0" top="0.3937007874015748" bottom="0" header="0.5118110236220472" footer="0.5118110236220472"/>
  <pageSetup fitToHeight="0" horizontalDpi="300" verticalDpi="300" orientation="landscape" paperSize="9" scale="80" r:id="rId3"/>
  <rowBreaks count="4" manualBreakCount="4">
    <brk id="49" max="65535" man="1"/>
    <brk id="99" max="65535" man="1"/>
    <brk id="160" max="65535" man="1"/>
    <brk id="205" max="6553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4"/>
  <sheetViews>
    <sheetView tabSelected="1" zoomScale="75" zoomScaleNormal="75" workbookViewId="0" topLeftCell="A12">
      <selection activeCell="H348" sqref="H348"/>
    </sheetView>
  </sheetViews>
  <sheetFormatPr defaultColWidth="9.00390625" defaultRowHeight="12.75"/>
  <cols>
    <col min="1" max="1" width="3.625" style="249" customWidth="1"/>
    <col min="2" max="2" width="7.125" style="249" customWidth="1"/>
    <col min="3" max="3" width="9.125" style="249" customWidth="1"/>
    <col min="4" max="4" width="16.00390625" style="249" customWidth="1"/>
    <col min="5" max="5" width="14.125" style="249" customWidth="1"/>
    <col min="6" max="6" width="6.125" style="249" customWidth="1"/>
    <col min="7" max="7" width="11.75390625" style="249" customWidth="1"/>
    <col min="8" max="9" width="18.625" style="249" customWidth="1"/>
    <col min="10" max="10" width="18.75390625" style="249" customWidth="1"/>
    <col min="11" max="11" width="17.375" style="249" customWidth="1"/>
    <col min="12" max="12" width="14.125" style="249" customWidth="1"/>
    <col min="13" max="13" width="11.875" style="249" customWidth="1"/>
    <col min="14" max="14" width="18.625" style="249" customWidth="1"/>
    <col min="15" max="15" width="2.25390625" style="249" customWidth="1"/>
    <col min="16" max="16384" width="9.125" style="249" customWidth="1"/>
  </cols>
  <sheetData>
    <row r="1" spans="1:11" ht="15">
      <c r="A1" s="5"/>
      <c r="B1" s="5"/>
      <c r="C1" s="91"/>
      <c r="D1" s="1"/>
      <c r="E1" s="1"/>
      <c r="F1" s="1"/>
      <c r="G1" s="1"/>
      <c r="H1" s="1"/>
      <c r="I1" s="1"/>
      <c r="J1" s="3" t="s">
        <v>142</v>
      </c>
      <c r="K1" s="4"/>
    </row>
    <row r="2" ht="12.75">
      <c r="J2" s="249" t="s">
        <v>143</v>
      </c>
    </row>
    <row r="3" ht="3.75" customHeight="1"/>
    <row r="4" spans="4:14" ht="15">
      <c r="D4" s="7"/>
      <c r="L4" s="363" t="s">
        <v>144</v>
      </c>
      <c r="M4" s="87">
        <v>23</v>
      </c>
      <c r="N4" s="3" t="s">
        <v>145</v>
      </c>
    </row>
    <row r="5" spans="3:14" ht="22.5" customHeight="1">
      <c r="C5" s="88" t="s">
        <v>146</v>
      </c>
      <c r="D5" s="324"/>
      <c r="E5" s="324"/>
      <c r="F5" s="89"/>
      <c r="G5" s="324"/>
      <c r="H5" s="324"/>
      <c r="I5" s="324"/>
      <c r="J5" s="324"/>
      <c r="K5" s="324"/>
      <c r="L5" s="324"/>
      <c r="M5" s="324"/>
      <c r="N5" s="324"/>
    </row>
    <row r="6" spans="2:14" ht="22.5" customHeight="1">
      <c r="B6" s="324"/>
      <c r="C6" s="90"/>
      <c r="D6" s="324"/>
      <c r="E6" s="324"/>
      <c r="F6" s="89"/>
      <c r="G6" s="324"/>
      <c r="H6" s="324"/>
      <c r="I6" s="324"/>
      <c r="J6" s="324"/>
      <c r="K6" s="324"/>
      <c r="L6" s="324"/>
      <c r="M6" s="324"/>
      <c r="N6" s="324"/>
    </row>
    <row r="7" spans="2:14" ht="22.5" customHeight="1">
      <c r="B7" s="324"/>
      <c r="C7" s="90"/>
      <c r="D7" s="324"/>
      <c r="E7" s="324"/>
      <c r="F7" s="89"/>
      <c r="G7" s="324"/>
      <c r="H7" s="324"/>
      <c r="I7" s="324"/>
      <c r="J7" s="324"/>
      <c r="K7" s="324"/>
      <c r="L7" s="364"/>
      <c r="M7" s="364"/>
      <c r="N7" s="240" t="s">
        <v>147</v>
      </c>
    </row>
    <row r="8" spans="2:14" ht="6" customHeight="1">
      <c r="B8" s="329"/>
      <c r="C8" s="329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</row>
    <row r="9" spans="1:14" ht="18.75" customHeight="1">
      <c r="A9" s="324"/>
      <c r="B9" s="332"/>
      <c r="C9" s="92"/>
      <c r="D9" s="6"/>
      <c r="E9" s="46"/>
      <c r="F9" s="93" t="s">
        <v>148</v>
      </c>
      <c r="G9" s="94"/>
      <c r="H9" s="95"/>
      <c r="I9" s="96" t="s">
        <v>149</v>
      </c>
      <c r="J9" s="96"/>
      <c r="K9" s="96"/>
      <c r="L9" s="97"/>
      <c r="M9" s="97"/>
      <c r="N9" s="98"/>
    </row>
    <row r="10" spans="1:14" ht="15">
      <c r="A10" s="324"/>
      <c r="B10" s="332"/>
      <c r="C10" s="99" t="s">
        <v>150</v>
      </c>
      <c r="D10" s="100"/>
      <c r="E10" s="324"/>
      <c r="F10" s="101"/>
      <c r="G10" s="102"/>
      <c r="H10" s="102"/>
      <c r="I10" s="365"/>
      <c r="J10" s="103" t="s">
        <v>151</v>
      </c>
      <c r="K10" s="103"/>
      <c r="L10" s="103"/>
      <c r="M10" s="98"/>
      <c r="N10" s="9"/>
    </row>
    <row r="11" spans="1:14" ht="15">
      <c r="A11" s="324"/>
      <c r="B11" s="332"/>
      <c r="C11" s="99" t="s">
        <v>152</v>
      </c>
      <c r="D11" s="100"/>
      <c r="E11" s="346"/>
      <c r="F11" s="9" t="s">
        <v>9</v>
      </c>
      <c r="G11" s="13" t="s">
        <v>153</v>
      </c>
      <c r="H11" s="10" t="s">
        <v>154</v>
      </c>
      <c r="I11" s="366"/>
      <c r="J11" s="43" t="s">
        <v>155</v>
      </c>
      <c r="K11" s="104"/>
      <c r="L11" s="104"/>
      <c r="M11" s="44"/>
      <c r="N11" s="10" t="s">
        <v>156</v>
      </c>
    </row>
    <row r="12" spans="1:14" ht="14.25">
      <c r="A12" s="324"/>
      <c r="B12" s="332"/>
      <c r="D12" s="7"/>
      <c r="E12" s="346"/>
      <c r="F12" s="332"/>
      <c r="G12" s="346"/>
      <c r="H12" s="332"/>
      <c r="I12" s="105" t="s">
        <v>157</v>
      </c>
      <c r="J12" s="106" t="s">
        <v>158</v>
      </c>
      <c r="K12" s="367"/>
      <c r="L12" s="368" t="s">
        <v>159</v>
      </c>
      <c r="M12" s="363" t="s">
        <v>160</v>
      </c>
      <c r="N12" s="332"/>
    </row>
    <row r="13" spans="1:14" ht="12.75">
      <c r="A13" s="324"/>
      <c r="B13" s="332"/>
      <c r="E13" s="346"/>
      <c r="F13" s="332"/>
      <c r="G13" s="346"/>
      <c r="H13" s="107" t="s">
        <v>161</v>
      </c>
      <c r="I13" s="332"/>
      <c r="J13" s="47" t="s">
        <v>162</v>
      </c>
      <c r="K13" s="367" t="s">
        <v>163</v>
      </c>
      <c r="L13" s="368" t="s">
        <v>164</v>
      </c>
      <c r="M13" s="363" t="s">
        <v>165</v>
      </c>
      <c r="N13" s="332"/>
    </row>
    <row r="14" spans="1:14" ht="8.25" customHeight="1">
      <c r="A14" s="324"/>
      <c r="B14" s="332"/>
      <c r="E14" s="346"/>
      <c r="F14" s="332"/>
      <c r="G14" s="346"/>
      <c r="H14" s="332"/>
      <c r="I14" s="332"/>
      <c r="J14" s="332"/>
      <c r="K14" s="332"/>
      <c r="L14" s="346"/>
      <c r="N14" s="332"/>
    </row>
    <row r="15" spans="1:14" ht="12.75">
      <c r="A15" s="324"/>
      <c r="B15" s="42">
        <v>1</v>
      </c>
      <c r="C15" s="93">
        <v>2</v>
      </c>
      <c r="D15" s="108"/>
      <c r="E15" s="94"/>
      <c r="F15" s="42">
        <v>3</v>
      </c>
      <c r="G15" s="44">
        <v>4</v>
      </c>
      <c r="H15" s="42">
        <v>5</v>
      </c>
      <c r="I15" s="42">
        <v>6</v>
      </c>
      <c r="J15" s="109">
        <v>7</v>
      </c>
      <c r="K15" s="109">
        <v>8</v>
      </c>
      <c r="L15" s="110">
        <v>9</v>
      </c>
      <c r="M15" s="110">
        <v>10</v>
      </c>
      <c r="N15" s="42">
        <v>11</v>
      </c>
    </row>
    <row r="16" spans="1:14" ht="6" customHeight="1">
      <c r="A16" s="324"/>
      <c r="B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</row>
    <row r="17" spans="1:14" ht="15.75">
      <c r="A17" s="324"/>
      <c r="B17" s="264" t="s">
        <v>166</v>
      </c>
      <c r="C17" s="111" t="s">
        <v>167</v>
      </c>
      <c r="D17" s="112"/>
      <c r="E17" s="112"/>
      <c r="F17" s="112"/>
      <c r="G17" s="112"/>
      <c r="H17" s="113">
        <f aca="true" t="shared" si="0" ref="H17:N17">H19+H30+H35+H40+H52+H61+H74+H80+H93+H98+H114+H123+H142+H147+H162+H169</f>
        <v>17500268</v>
      </c>
      <c r="I17" s="113">
        <f t="shared" si="0"/>
        <v>15510268</v>
      </c>
      <c r="J17" s="113">
        <f t="shared" si="0"/>
        <v>9821500</v>
      </c>
      <c r="K17" s="113">
        <f t="shared" si="0"/>
        <v>1083803</v>
      </c>
      <c r="L17" s="113">
        <f t="shared" si="0"/>
        <v>50000</v>
      </c>
      <c r="M17" s="113">
        <f t="shared" si="0"/>
        <v>0</v>
      </c>
      <c r="N17" s="113">
        <f t="shared" si="0"/>
        <v>1990000</v>
      </c>
    </row>
    <row r="18" spans="1:14" ht="9" customHeight="1">
      <c r="A18" s="324"/>
      <c r="B18" s="324"/>
      <c r="C18" s="324"/>
      <c r="D18" s="324"/>
      <c r="E18" s="324"/>
      <c r="F18" s="324"/>
      <c r="G18" s="324"/>
      <c r="H18" s="114"/>
      <c r="I18" s="114"/>
      <c r="J18" s="114"/>
      <c r="K18" s="114"/>
      <c r="L18" s="114"/>
      <c r="M18" s="114"/>
      <c r="N18" s="115"/>
    </row>
    <row r="19" spans="1:14" ht="16.5" thickBot="1">
      <c r="A19" s="324"/>
      <c r="B19" s="92">
        <v>1</v>
      </c>
      <c r="C19" s="291" t="s">
        <v>168</v>
      </c>
      <c r="D19" s="292"/>
      <c r="E19" s="293"/>
      <c r="F19" s="294" t="s">
        <v>169</v>
      </c>
      <c r="G19" s="295"/>
      <c r="H19" s="296">
        <f>H21+H23+H25+H27</f>
        <v>142303</v>
      </c>
      <c r="I19" s="297">
        <f>I21+I23+I25+I27</f>
        <v>98303</v>
      </c>
      <c r="J19" s="297"/>
      <c r="K19" s="297">
        <f>K21+K23+K25+K27</f>
        <v>7803</v>
      </c>
      <c r="L19" s="298"/>
      <c r="M19" s="299"/>
      <c r="N19" s="297">
        <f>N21+N23+N25+N27</f>
        <v>44000</v>
      </c>
    </row>
    <row r="20" spans="1:14" ht="7.5" customHeight="1">
      <c r="A20" s="324"/>
      <c r="B20" s="39"/>
      <c r="C20" s="39"/>
      <c r="D20" s="27"/>
      <c r="E20" s="46"/>
      <c r="F20" s="9"/>
      <c r="G20" s="13"/>
      <c r="H20" s="41"/>
      <c r="I20" s="41"/>
      <c r="J20" s="41"/>
      <c r="K20" s="41"/>
      <c r="L20" s="28"/>
      <c r="M20" s="118"/>
      <c r="N20" s="41"/>
    </row>
    <row r="21" spans="1:14" ht="12.75">
      <c r="A21" s="324"/>
      <c r="B21" s="26"/>
      <c r="C21" s="27" t="s">
        <v>170</v>
      </c>
      <c r="D21" s="27"/>
      <c r="E21" s="46"/>
      <c r="F21" s="9"/>
      <c r="G21" s="119" t="s">
        <v>171</v>
      </c>
      <c r="H21" s="41">
        <f>I21</f>
        <v>7803</v>
      </c>
      <c r="I21" s="41">
        <f>5918+1885</f>
        <v>7803</v>
      </c>
      <c r="J21" s="41"/>
      <c r="K21" s="41">
        <f>5918+1885</f>
        <v>7803</v>
      </c>
      <c r="L21" s="28"/>
      <c r="M21" s="118"/>
      <c r="N21" s="41"/>
    </row>
    <row r="22" spans="1:14" ht="3.75" customHeight="1">
      <c r="A22" s="324"/>
      <c r="B22" s="26"/>
      <c r="C22" s="27"/>
      <c r="D22" s="27"/>
      <c r="E22" s="46"/>
      <c r="F22" s="9"/>
      <c r="G22" s="119"/>
      <c r="H22" s="41"/>
      <c r="I22" s="41"/>
      <c r="J22" s="41"/>
      <c r="K22" s="41"/>
      <c r="L22" s="28"/>
      <c r="M22" s="118"/>
      <c r="N22" s="41"/>
    </row>
    <row r="23" spans="1:14" ht="12.75">
      <c r="A23" s="324"/>
      <c r="B23" s="26"/>
      <c r="C23" s="27" t="s">
        <v>172</v>
      </c>
      <c r="D23" s="27"/>
      <c r="E23" s="46"/>
      <c r="F23" s="9"/>
      <c r="G23" s="119" t="s">
        <v>173</v>
      </c>
      <c r="H23" s="61">
        <f>I23+N23</f>
        <v>40000</v>
      </c>
      <c r="I23" s="41"/>
      <c r="J23" s="31"/>
      <c r="K23" s="41"/>
      <c r="L23" s="28"/>
      <c r="M23" s="41"/>
      <c r="N23" s="28">
        <v>40000</v>
      </c>
    </row>
    <row r="24" spans="1:14" ht="4.5" customHeight="1">
      <c r="A24" s="324"/>
      <c r="B24" s="26"/>
      <c r="C24" s="27"/>
      <c r="D24" s="27"/>
      <c r="E24" s="46"/>
      <c r="F24" s="9"/>
      <c r="G24" s="119"/>
      <c r="H24" s="31"/>
      <c r="I24" s="41"/>
      <c r="J24" s="31"/>
      <c r="K24" s="41"/>
      <c r="L24" s="28"/>
      <c r="M24" s="41"/>
      <c r="N24" s="28"/>
    </row>
    <row r="25" spans="1:14" ht="12.75">
      <c r="A25" s="324"/>
      <c r="B25" s="26"/>
      <c r="C25" s="27" t="s">
        <v>174</v>
      </c>
      <c r="D25" s="27"/>
      <c r="E25" s="46"/>
      <c r="F25" s="9"/>
      <c r="G25" s="119" t="s">
        <v>175</v>
      </c>
      <c r="H25" s="31">
        <v>24500</v>
      </c>
      <c r="I25" s="41">
        <v>24500</v>
      </c>
      <c r="J25" s="31"/>
      <c r="K25" s="41"/>
      <c r="L25" s="28"/>
      <c r="M25" s="41"/>
      <c r="N25" s="28"/>
    </row>
    <row r="26" spans="1:14" ht="3.75" customHeight="1">
      <c r="A26" s="324"/>
      <c r="B26" s="26"/>
      <c r="C26" s="27"/>
      <c r="D26" s="27"/>
      <c r="E26" s="46"/>
      <c r="F26" s="9"/>
      <c r="G26" s="119"/>
      <c r="H26" s="118"/>
      <c r="I26" s="41"/>
      <c r="J26" s="118"/>
      <c r="K26" s="41"/>
      <c r="L26" s="28"/>
      <c r="M26" s="28"/>
      <c r="N26" s="28"/>
    </row>
    <row r="27" spans="1:14" ht="12.75">
      <c r="A27" s="324"/>
      <c r="B27" s="26"/>
      <c r="C27" s="27" t="s">
        <v>176</v>
      </c>
      <c r="D27" s="27"/>
      <c r="E27" s="46"/>
      <c r="F27" s="9"/>
      <c r="G27" s="119" t="s">
        <v>177</v>
      </c>
      <c r="H27" s="28">
        <f>90000+10000-30000</f>
        <v>70000</v>
      </c>
      <c r="I27" s="28">
        <f>96000-30000</f>
        <v>66000</v>
      </c>
      <c r="J27" s="28"/>
      <c r="K27" s="28"/>
      <c r="L27" s="28"/>
      <c r="M27" s="28"/>
      <c r="N27" s="41">
        <v>4000</v>
      </c>
    </row>
    <row r="28" spans="2:15" ht="12.75">
      <c r="B28" s="236"/>
      <c r="C28" s="334"/>
      <c r="D28" s="324"/>
      <c r="E28" s="324"/>
      <c r="F28" s="92"/>
      <c r="G28" s="40"/>
      <c r="H28" s="336"/>
      <c r="I28" s="336"/>
      <c r="J28" s="336"/>
      <c r="K28" s="336"/>
      <c r="L28" s="336"/>
      <c r="M28" s="336"/>
      <c r="N28" s="343"/>
      <c r="O28" s="334"/>
    </row>
    <row r="29" spans="2:14" ht="12.75">
      <c r="B29" s="152"/>
      <c r="C29" s="324"/>
      <c r="D29" s="324"/>
      <c r="E29" s="324"/>
      <c r="F29" s="53"/>
      <c r="G29" s="53"/>
      <c r="H29" s="324"/>
      <c r="I29" s="324"/>
      <c r="J29" s="324"/>
      <c r="K29" s="324"/>
      <c r="L29" s="338"/>
      <c r="M29" s="324"/>
      <c r="N29" s="338"/>
    </row>
    <row r="30" spans="1:15" ht="16.5" thickBot="1">
      <c r="A30" s="324"/>
      <c r="B30" s="92">
        <v>2</v>
      </c>
      <c r="C30" s="291" t="s">
        <v>178</v>
      </c>
      <c r="D30" s="292"/>
      <c r="E30" s="292"/>
      <c r="F30" s="22">
        <v>600</v>
      </c>
      <c r="G30" s="295"/>
      <c r="H30" s="300">
        <f>H32+H33</f>
        <v>860000</v>
      </c>
      <c r="I30" s="300">
        <f>I32+I33</f>
        <v>180000</v>
      </c>
      <c r="J30" s="301"/>
      <c r="K30" s="301"/>
      <c r="L30" s="301"/>
      <c r="M30" s="301"/>
      <c r="N30" s="300">
        <f>N32</f>
        <v>680000</v>
      </c>
      <c r="O30" s="3"/>
    </row>
    <row r="31" spans="1:14" ht="4.5" customHeight="1">
      <c r="A31" s="324"/>
      <c r="B31" s="26"/>
      <c r="C31" s="324"/>
      <c r="D31" s="324"/>
      <c r="E31" s="346"/>
      <c r="F31" s="13"/>
      <c r="G31" s="13"/>
      <c r="H31" s="346"/>
      <c r="I31" s="346"/>
      <c r="J31" s="346"/>
      <c r="K31" s="346"/>
      <c r="L31" s="346"/>
      <c r="M31" s="346"/>
      <c r="N31" s="346"/>
    </row>
    <row r="32" spans="1:15" ht="15">
      <c r="A32" s="324"/>
      <c r="B32" s="26"/>
      <c r="C32" s="324" t="s">
        <v>179</v>
      </c>
      <c r="D32" s="324"/>
      <c r="E32" s="346"/>
      <c r="F32" s="13"/>
      <c r="G32" s="13">
        <v>60016</v>
      </c>
      <c r="H32" s="344">
        <f>I32+N32</f>
        <v>860000</v>
      </c>
      <c r="I32" s="344">
        <f>180000</f>
        <v>180000</v>
      </c>
      <c r="J32" s="344"/>
      <c r="K32" s="344"/>
      <c r="L32" s="344"/>
      <c r="M32" s="344"/>
      <c r="N32" s="344">
        <f>690000+10000+70000-40000-50000</f>
        <v>680000</v>
      </c>
      <c r="O32" s="3" t="s">
        <v>180</v>
      </c>
    </row>
    <row r="33" spans="1:15" ht="12.75">
      <c r="A33" s="324"/>
      <c r="B33" s="26"/>
      <c r="C33" s="324"/>
      <c r="D33" s="324"/>
      <c r="E33" s="346"/>
      <c r="F33" s="13"/>
      <c r="G33" s="13"/>
      <c r="H33" s="63"/>
      <c r="I33" s="28"/>
      <c r="J33" s="344"/>
      <c r="K33" s="337"/>
      <c r="L33" s="336"/>
      <c r="M33" s="336"/>
      <c r="N33" s="336"/>
      <c r="O33" s="334"/>
    </row>
    <row r="34" spans="1:14" ht="12.75">
      <c r="A34" s="324"/>
      <c r="B34" s="152"/>
      <c r="C34" s="324"/>
      <c r="D34" s="324"/>
      <c r="E34" s="324"/>
      <c r="F34" s="324"/>
      <c r="G34" s="324"/>
      <c r="H34" s="324"/>
      <c r="I34" s="324"/>
      <c r="J34" s="324"/>
      <c r="K34" s="324"/>
      <c r="L34" s="338"/>
      <c r="M34" s="324"/>
      <c r="N34" s="338"/>
    </row>
    <row r="35" spans="1:17" ht="16.5" thickBot="1">
      <c r="A35" s="324"/>
      <c r="B35" s="92">
        <v>3</v>
      </c>
      <c r="C35" s="291" t="s">
        <v>31</v>
      </c>
      <c r="D35" s="292"/>
      <c r="E35" s="292"/>
      <c r="F35" s="22">
        <v>700</v>
      </c>
      <c r="G35" s="297"/>
      <c r="H35" s="296">
        <f>H37</f>
        <v>40000</v>
      </c>
      <c r="I35" s="296">
        <f>I37</f>
        <v>40000</v>
      </c>
      <c r="J35" s="298"/>
      <c r="K35" s="302"/>
      <c r="L35" s="302"/>
      <c r="M35" s="302"/>
      <c r="N35" s="296">
        <f>N37</f>
        <v>0</v>
      </c>
      <c r="P35" s="324"/>
      <c r="Q35" s="324"/>
    </row>
    <row r="36" spans="1:17" ht="9" customHeight="1">
      <c r="A36" s="324"/>
      <c r="B36" s="26"/>
      <c r="C36" s="334"/>
      <c r="E36" s="346"/>
      <c r="F36" s="369"/>
      <c r="G36" s="41"/>
      <c r="H36" s="120"/>
      <c r="I36" s="120"/>
      <c r="J36" s="120"/>
      <c r="K36" s="120"/>
      <c r="L36" s="121"/>
      <c r="M36" s="118"/>
      <c r="N36" s="120"/>
      <c r="P36" s="324"/>
      <c r="Q36" s="324"/>
    </row>
    <row r="37" spans="1:17" ht="12.75">
      <c r="A37" s="324"/>
      <c r="B37" s="26"/>
      <c r="C37" s="122" t="s">
        <v>181</v>
      </c>
      <c r="D37" s="123"/>
      <c r="E37" s="346"/>
      <c r="F37" s="332"/>
      <c r="G37" s="6">
        <v>70005</v>
      </c>
      <c r="H37" s="41">
        <f>40000</f>
        <v>40000</v>
      </c>
      <c r="I37" s="41">
        <f>40000</f>
        <v>40000</v>
      </c>
      <c r="J37" s="41"/>
      <c r="K37" s="41"/>
      <c r="L37" s="28"/>
      <c r="M37" s="118"/>
      <c r="N37" s="41"/>
      <c r="P37" s="324"/>
      <c r="Q37" s="324"/>
    </row>
    <row r="38" spans="1:17" ht="12.75">
      <c r="A38" s="324"/>
      <c r="B38" s="26"/>
      <c r="C38" s="122"/>
      <c r="D38" s="123"/>
      <c r="E38" s="346"/>
      <c r="F38" s="332"/>
      <c r="G38" s="41"/>
      <c r="H38" s="41"/>
      <c r="I38" s="41"/>
      <c r="J38" s="41"/>
      <c r="K38" s="41"/>
      <c r="L38" s="28"/>
      <c r="M38" s="118"/>
      <c r="N38" s="41"/>
      <c r="P38" s="324"/>
      <c r="Q38" s="324"/>
    </row>
    <row r="39" spans="1:17" ht="12.75">
      <c r="A39" s="324"/>
      <c r="B39" s="29"/>
      <c r="C39" s="124"/>
      <c r="D39" s="123"/>
      <c r="E39" s="324"/>
      <c r="F39" s="324"/>
      <c r="G39" s="31"/>
      <c r="H39" s="31"/>
      <c r="I39" s="31"/>
      <c r="J39" s="31"/>
      <c r="K39" s="31"/>
      <c r="L39" s="31"/>
      <c r="M39" s="31"/>
      <c r="N39" s="31"/>
      <c r="O39" s="324"/>
      <c r="P39" s="324"/>
      <c r="Q39" s="324"/>
    </row>
    <row r="40" spans="1:17" ht="16.5" thickBot="1">
      <c r="A40" s="324"/>
      <c r="B40" s="92">
        <v>4</v>
      </c>
      <c r="C40" s="291" t="s">
        <v>182</v>
      </c>
      <c r="D40" s="292"/>
      <c r="E40" s="292"/>
      <c r="F40" s="22">
        <v>710</v>
      </c>
      <c r="G40" s="297"/>
      <c r="H40" s="296">
        <f>H42</f>
        <v>3300</v>
      </c>
      <c r="I40" s="296">
        <f>I42</f>
        <v>3300</v>
      </c>
      <c r="J40" s="298"/>
      <c r="K40" s="302"/>
      <c r="L40" s="302"/>
      <c r="M40" s="302"/>
      <c r="N40" s="296">
        <f>N42</f>
        <v>0</v>
      </c>
      <c r="O40" s="324"/>
      <c r="P40" s="324"/>
      <c r="Q40" s="324"/>
    </row>
    <row r="41" spans="1:17" ht="6" customHeight="1">
      <c r="A41" s="324"/>
      <c r="B41" s="26"/>
      <c r="C41" s="334"/>
      <c r="E41" s="346"/>
      <c r="F41" s="369"/>
      <c r="G41" s="41"/>
      <c r="H41" s="120"/>
      <c r="I41" s="120"/>
      <c r="J41" s="120"/>
      <c r="K41" s="120"/>
      <c r="L41" s="121"/>
      <c r="M41" s="118"/>
      <c r="N41" s="120"/>
      <c r="O41" s="324"/>
      <c r="P41" s="324"/>
      <c r="Q41" s="324"/>
    </row>
    <row r="42" spans="1:17" ht="12.75">
      <c r="A42" s="324"/>
      <c r="B42" s="26"/>
      <c r="C42" s="122" t="s">
        <v>183</v>
      </c>
      <c r="D42" s="123"/>
      <c r="E42" s="346"/>
      <c r="F42" s="332"/>
      <c r="G42" s="6">
        <v>71004</v>
      </c>
      <c r="H42" s="41">
        <v>3300</v>
      </c>
      <c r="I42" s="41">
        <v>3300</v>
      </c>
      <c r="J42" s="41"/>
      <c r="K42" s="41"/>
      <c r="L42" s="28"/>
      <c r="M42" s="118"/>
      <c r="N42" s="41"/>
      <c r="O42" s="324"/>
      <c r="P42" s="324"/>
      <c r="Q42" s="324"/>
    </row>
    <row r="43" spans="1:17" ht="12.75">
      <c r="A43" s="324"/>
      <c r="B43" s="26"/>
      <c r="C43" s="122"/>
      <c r="D43" s="123"/>
      <c r="E43" s="346"/>
      <c r="F43" s="332"/>
      <c r="G43" s="41"/>
      <c r="H43" s="41"/>
      <c r="I43" s="41"/>
      <c r="J43" s="41"/>
      <c r="K43" s="41"/>
      <c r="L43" s="28"/>
      <c r="M43" s="118"/>
      <c r="N43" s="41"/>
      <c r="O43" s="324"/>
      <c r="P43" s="324"/>
      <c r="Q43" s="324"/>
    </row>
    <row r="44" spans="1:17" ht="12.75">
      <c r="A44" s="324"/>
      <c r="B44" s="29"/>
      <c r="C44" s="124"/>
      <c r="D44" s="123"/>
      <c r="E44" s="324"/>
      <c r="F44" s="324"/>
      <c r="G44" s="31"/>
      <c r="H44" s="31"/>
      <c r="I44" s="31"/>
      <c r="J44" s="31"/>
      <c r="K44" s="31"/>
      <c r="L44" s="31"/>
      <c r="M44" s="118"/>
      <c r="N44" s="31"/>
      <c r="O44" s="324"/>
      <c r="P44" s="324"/>
      <c r="Q44" s="324"/>
    </row>
    <row r="45" spans="1:17" ht="12.75">
      <c r="A45" s="324"/>
      <c r="B45" s="29"/>
      <c r="C45" s="124"/>
      <c r="D45" s="123"/>
      <c r="E45" s="324"/>
      <c r="F45" s="324"/>
      <c r="G45" s="31"/>
      <c r="H45" s="31"/>
      <c r="I45" s="31"/>
      <c r="J45" s="31"/>
      <c r="K45" s="31"/>
      <c r="L45" s="31"/>
      <c r="M45" s="118"/>
      <c r="N45" s="31"/>
      <c r="O45" s="324"/>
      <c r="P45" s="324"/>
      <c r="Q45" s="324"/>
    </row>
    <row r="46" spans="1:17" ht="12.75">
      <c r="A46" s="324"/>
      <c r="B46" s="29"/>
      <c r="C46" s="124"/>
      <c r="D46" s="123"/>
      <c r="E46" s="324"/>
      <c r="F46" s="324"/>
      <c r="G46" s="31"/>
      <c r="H46" s="31"/>
      <c r="I46" s="31"/>
      <c r="J46" s="31"/>
      <c r="K46" s="31"/>
      <c r="L46" s="31"/>
      <c r="M46" s="118"/>
      <c r="N46" s="31"/>
      <c r="O46" s="324"/>
      <c r="P46" s="324"/>
      <c r="Q46" s="324"/>
    </row>
    <row r="47" spans="1:17" ht="12.75">
      <c r="A47" s="324"/>
      <c r="B47" s="29"/>
      <c r="C47" s="124"/>
      <c r="D47" s="123"/>
      <c r="E47" s="324"/>
      <c r="F47" s="324"/>
      <c r="G47" s="31"/>
      <c r="H47" s="31"/>
      <c r="I47" s="31"/>
      <c r="J47" s="31"/>
      <c r="K47" s="31"/>
      <c r="L47" s="31"/>
      <c r="M47" s="118"/>
      <c r="N47" s="31"/>
      <c r="O47" s="324"/>
      <c r="P47" s="324"/>
      <c r="Q47" s="324"/>
    </row>
    <row r="48" spans="1:17" ht="14.25">
      <c r="A48" s="324"/>
      <c r="B48" s="29"/>
      <c r="C48" s="124"/>
      <c r="D48" s="123"/>
      <c r="E48" s="324"/>
      <c r="F48" s="324"/>
      <c r="G48" s="31"/>
      <c r="H48" s="31"/>
      <c r="I48" s="31"/>
      <c r="J48" s="31"/>
      <c r="K48" s="31"/>
      <c r="L48" s="370" t="s">
        <v>184</v>
      </c>
      <c r="M48" s="370"/>
      <c r="N48" s="240" t="s">
        <v>185</v>
      </c>
      <c r="O48" s="324"/>
      <c r="P48" s="324"/>
      <c r="Q48" s="324"/>
    </row>
    <row r="49" spans="1:17" ht="6" customHeight="1">
      <c r="A49" s="324"/>
      <c r="B49" s="29"/>
      <c r="C49" s="125"/>
      <c r="D49" s="123"/>
      <c r="E49" s="324"/>
      <c r="F49" s="324"/>
      <c r="G49" s="31"/>
      <c r="H49" s="31"/>
      <c r="I49" s="31"/>
      <c r="J49" s="31"/>
      <c r="K49" s="31"/>
      <c r="L49" s="31"/>
      <c r="M49" s="31"/>
      <c r="N49" s="31"/>
      <c r="O49" s="324"/>
      <c r="P49" s="324"/>
      <c r="Q49" s="324"/>
    </row>
    <row r="50" spans="1:17" ht="12.75">
      <c r="A50" s="324"/>
      <c r="B50" s="42">
        <v>1</v>
      </c>
      <c r="C50" s="93">
        <v>2</v>
      </c>
      <c r="D50" s="108"/>
      <c r="E50" s="94"/>
      <c r="F50" s="42">
        <v>3</v>
      </c>
      <c r="G50" s="44">
        <v>4</v>
      </c>
      <c r="H50" s="42">
        <v>5</v>
      </c>
      <c r="I50" s="42">
        <v>6</v>
      </c>
      <c r="J50" s="109">
        <v>7</v>
      </c>
      <c r="K50" s="109">
        <v>8</v>
      </c>
      <c r="L50" s="110">
        <v>9</v>
      </c>
      <c r="M50" s="110">
        <v>10</v>
      </c>
      <c r="N50" s="42">
        <v>11</v>
      </c>
      <c r="O50" s="324"/>
      <c r="P50" s="324"/>
      <c r="Q50" s="324"/>
    </row>
    <row r="51" spans="1:17" ht="9" customHeight="1">
      <c r="A51" s="324"/>
      <c r="B51" s="29"/>
      <c r="C51" s="124"/>
      <c r="D51" s="123"/>
      <c r="E51" s="324"/>
      <c r="F51" s="324"/>
      <c r="G51" s="31"/>
      <c r="H51" s="31"/>
      <c r="I51" s="31"/>
      <c r="J51" s="31"/>
      <c r="K51" s="31"/>
      <c r="L51" s="31"/>
      <c r="M51" s="31"/>
      <c r="N51" s="31"/>
      <c r="O51" s="324"/>
      <c r="P51" s="324"/>
      <c r="Q51" s="324"/>
    </row>
    <row r="52" spans="1:14" ht="16.5" thickBot="1">
      <c r="A52" s="324"/>
      <c r="B52" s="92">
        <v>5</v>
      </c>
      <c r="C52" s="291" t="s">
        <v>55</v>
      </c>
      <c r="D52" s="292"/>
      <c r="E52" s="292"/>
      <c r="F52" s="22">
        <v>750</v>
      </c>
      <c r="G52" s="303"/>
      <c r="H52" s="296">
        <f>H54+H56+H58</f>
        <v>2305000</v>
      </c>
      <c r="I52" s="296">
        <f>I54+I56+I58</f>
        <v>2285000</v>
      </c>
      <c r="J52" s="296">
        <f>J54+J56+J58</f>
        <v>1670000</v>
      </c>
      <c r="K52" s="304"/>
      <c r="L52" s="298"/>
      <c r="M52" s="299"/>
      <c r="N52" s="297">
        <f>N54+N56+N58</f>
        <v>20000</v>
      </c>
    </row>
    <row r="53" spans="1:14" ht="4.5" customHeight="1">
      <c r="A53" s="324"/>
      <c r="B53" s="26"/>
      <c r="C53" s="334"/>
      <c r="E53" s="346"/>
      <c r="F53" s="9"/>
      <c r="G53" s="9"/>
      <c r="H53" s="335"/>
      <c r="I53" s="335"/>
      <c r="J53" s="335"/>
      <c r="K53" s="335"/>
      <c r="L53" s="344"/>
      <c r="M53" s="350"/>
      <c r="N53" s="335"/>
    </row>
    <row r="54" spans="1:14" ht="12.75">
      <c r="A54" s="324"/>
      <c r="B54" s="26"/>
      <c r="C54" s="334" t="s">
        <v>186</v>
      </c>
      <c r="E54" s="346"/>
      <c r="F54" s="9"/>
      <c r="G54" s="9">
        <v>75022</v>
      </c>
      <c r="H54" s="335">
        <f>110000-30000+10000+10000</f>
        <v>100000</v>
      </c>
      <c r="I54" s="335">
        <f>110000-30000+10000+10000</f>
        <v>100000</v>
      </c>
      <c r="J54" s="335"/>
      <c r="K54" s="335"/>
      <c r="L54" s="344"/>
      <c r="M54" s="350"/>
      <c r="N54" s="335"/>
    </row>
    <row r="55" spans="1:14" ht="4.5" customHeight="1">
      <c r="A55" s="324"/>
      <c r="B55" s="26"/>
      <c r="C55" s="334"/>
      <c r="E55" s="346"/>
      <c r="F55" s="9"/>
      <c r="G55" s="9"/>
      <c r="H55" s="335"/>
      <c r="I55" s="335"/>
      <c r="J55" s="335"/>
      <c r="K55" s="335"/>
      <c r="L55" s="344"/>
      <c r="M55" s="350"/>
      <c r="N55" s="335"/>
    </row>
    <row r="56" spans="1:14" ht="12.75">
      <c r="A56" s="324"/>
      <c r="B56" s="26"/>
      <c r="C56" s="334" t="s">
        <v>187</v>
      </c>
      <c r="E56" s="346"/>
      <c r="F56" s="9"/>
      <c r="G56" s="9">
        <v>75023</v>
      </c>
      <c r="H56" s="335">
        <f>I56+N56</f>
        <v>2195000</v>
      </c>
      <c r="I56" s="335">
        <f>2125000+30000+20000</f>
        <v>2175000</v>
      </c>
      <c r="J56" s="41">
        <v>1670000</v>
      </c>
      <c r="K56" s="335"/>
      <c r="L56" s="344"/>
      <c r="M56" s="350"/>
      <c r="N56" s="335">
        <f>10000+10000</f>
        <v>20000</v>
      </c>
    </row>
    <row r="57" spans="1:14" ht="4.5" customHeight="1">
      <c r="A57" s="324"/>
      <c r="B57" s="26"/>
      <c r="C57" s="334"/>
      <c r="E57" s="346"/>
      <c r="F57" s="9"/>
      <c r="G57" s="9"/>
      <c r="H57" s="335"/>
      <c r="I57" s="335"/>
      <c r="J57" s="335"/>
      <c r="K57" s="335"/>
      <c r="L57" s="344"/>
      <c r="M57" s="350"/>
      <c r="N57" s="335"/>
    </row>
    <row r="58" spans="1:14" ht="12.75">
      <c r="A58" s="324"/>
      <c r="B58" s="26"/>
      <c r="C58" s="334" t="s">
        <v>176</v>
      </c>
      <c r="E58" s="346"/>
      <c r="F58" s="9"/>
      <c r="G58" s="9">
        <v>75095</v>
      </c>
      <c r="H58" s="335">
        <v>10000</v>
      </c>
      <c r="I58" s="335">
        <v>10000</v>
      </c>
      <c r="J58" s="335"/>
      <c r="K58" s="335"/>
      <c r="L58" s="344"/>
      <c r="M58" s="350"/>
      <c r="N58" s="335"/>
    </row>
    <row r="59" spans="1:14" ht="12.75">
      <c r="A59" s="324"/>
      <c r="B59" s="26"/>
      <c r="C59" s="334"/>
      <c r="E59" s="346"/>
      <c r="F59" s="332"/>
      <c r="G59" s="332"/>
      <c r="H59" s="332"/>
      <c r="I59" s="332"/>
      <c r="J59" s="332"/>
      <c r="K59" s="332"/>
      <c r="L59" s="346"/>
      <c r="N59" s="332"/>
    </row>
    <row r="60" spans="1:15" ht="12.75">
      <c r="A60" s="324"/>
      <c r="B60" s="29"/>
      <c r="C60" s="324"/>
      <c r="D60" s="324"/>
      <c r="E60" s="324"/>
      <c r="F60" s="324"/>
      <c r="G60" s="324"/>
      <c r="H60" s="324"/>
      <c r="I60" s="324"/>
      <c r="J60" s="324"/>
      <c r="K60" s="324"/>
      <c r="L60" s="324"/>
      <c r="M60" s="324"/>
      <c r="N60" s="324"/>
      <c r="O60" s="324"/>
    </row>
    <row r="61" spans="1:14" ht="30.75" thickBot="1">
      <c r="A61" s="324"/>
      <c r="B61" s="92">
        <v>6</v>
      </c>
      <c r="C61" s="305" t="s">
        <v>188</v>
      </c>
      <c r="D61" s="292"/>
      <c r="E61" s="292"/>
      <c r="F61" s="22">
        <v>754</v>
      </c>
      <c r="G61" s="303"/>
      <c r="H61" s="296">
        <f>H63+H71</f>
        <v>87000</v>
      </c>
      <c r="I61" s="296">
        <f>I63+I71</f>
        <v>87000</v>
      </c>
      <c r="J61" s="296">
        <f>J63+J71</f>
        <v>14500</v>
      </c>
      <c r="K61" s="296"/>
      <c r="L61" s="296"/>
      <c r="M61" s="296"/>
      <c r="N61" s="296"/>
    </row>
    <row r="62" spans="1:14" ht="4.5" customHeight="1">
      <c r="A62" s="324"/>
      <c r="B62" s="26"/>
      <c r="C62" s="39"/>
      <c r="D62" s="29"/>
      <c r="E62" s="46"/>
      <c r="F62" s="47"/>
      <c r="G62" s="47"/>
      <c r="H62" s="41"/>
      <c r="I62" s="41"/>
      <c r="J62" s="41"/>
      <c r="K62" s="41"/>
      <c r="L62" s="41"/>
      <c r="M62" s="41"/>
      <c r="N62" s="41"/>
    </row>
    <row r="63" spans="1:14" ht="13.5" customHeight="1">
      <c r="A63" s="324"/>
      <c r="B63" s="26"/>
      <c r="C63" s="39" t="s">
        <v>189</v>
      </c>
      <c r="D63" s="29"/>
      <c r="E63" s="46"/>
      <c r="F63" s="47"/>
      <c r="G63" s="9">
        <v>75412</v>
      </c>
      <c r="H63" s="41">
        <f>70000+5000+4000+6000</f>
        <v>85000</v>
      </c>
      <c r="I63" s="41">
        <f>70000+5000+4000+6000</f>
        <v>85000</v>
      </c>
      <c r="J63" s="41">
        <v>14500</v>
      </c>
      <c r="K63" s="41"/>
      <c r="L63" s="41"/>
      <c r="M63" s="41"/>
      <c r="N63" s="41"/>
    </row>
    <row r="64" spans="1:14" ht="4.5" customHeight="1" hidden="1">
      <c r="A64" s="324"/>
      <c r="B64" s="26"/>
      <c r="C64" s="39"/>
      <c r="D64" s="29"/>
      <c r="E64" s="46"/>
      <c r="F64" s="47"/>
      <c r="G64" s="47"/>
      <c r="H64" s="41"/>
      <c r="I64" s="41"/>
      <c r="J64" s="41"/>
      <c r="K64" s="41"/>
      <c r="L64" s="41"/>
      <c r="M64" s="41"/>
      <c r="N64" s="41"/>
    </row>
    <row r="65" spans="1:14" ht="12.75" customHeight="1" hidden="1">
      <c r="A65" s="324"/>
      <c r="B65" s="26"/>
      <c r="C65" s="39" t="s">
        <v>190</v>
      </c>
      <c r="D65" s="29"/>
      <c r="E65" s="46"/>
      <c r="F65" s="47"/>
      <c r="G65" s="47">
        <v>75414</v>
      </c>
      <c r="H65" s="41">
        <v>5000</v>
      </c>
      <c r="I65" s="41">
        <v>5000</v>
      </c>
      <c r="J65" s="41"/>
      <c r="K65" s="41"/>
      <c r="L65" s="41"/>
      <c r="M65" s="41"/>
      <c r="N65" s="41"/>
    </row>
    <row r="66" spans="1:14" ht="17.25" customHeight="1" hidden="1">
      <c r="A66" s="324"/>
      <c r="B66" s="261" t="s">
        <v>191</v>
      </c>
      <c r="C66" s="334"/>
      <c r="D66" s="324"/>
      <c r="E66" s="346"/>
      <c r="F66" s="332"/>
      <c r="G66" s="332"/>
      <c r="H66" s="332"/>
      <c r="I66" s="332"/>
      <c r="J66" s="332"/>
      <c r="K66" s="332"/>
      <c r="L66" s="332"/>
      <c r="M66" s="332"/>
      <c r="N66" s="331" t="s">
        <v>192</v>
      </c>
    </row>
    <row r="67" spans="1:14" ht="12.75" customHeight="1" hidden="1">
      <c r="A67" s="324"/>
      <c r="B67" s="26"/>
      <c r="C67" s="334"/>
      <c r="D67" s="324"/>
      <c r="E67" s="346"/>
      <c r="F67" s="332"/>
      <c r="G67" s="332"/>
      <c r="H67" s="332"/>
      <c r="I67" s="332"/>
      <c r="J67" s="332"/>
      <c r="K67" s="332"/>
      <c r="L67" s="332"/>
      <c r="M67" s="332"/>
      <c r="N67" s="332"/>
    </row>
    <row r="68" spans="1:14" ht="12.75" customHeight="1" hidden="1">
      <c r="A68" s="324"/>
      <c r="B68" s="42">
        <v>1</v>
      </c>
      <c r="C68" s="43">
        <v>2</v>
      </c>
      <c r="D68" s="104"/>
      <c r="E68" s="44"/>
      <c r="F68" s="42">
        <v>3</v>
      </c>
      <c r="G68" s="42">
        <v>4</v>
      </c>
      <c r="H68" s="42">
        <v>5</v>
      </c>
      <c r="I68" s="42">
        <v>6</v>
      </c>
      <c r="J68" s="109">
        <v>7</v>
      </c>
      <c r="K68" s="109">
        <v>8</v>
      </c>
      <c r="L68" s="109">
        <v>9</v>
      </c>
      <c r="M68" s="109">
        <v>10</v>
      </c>
      <c r="N68" s="42">
        <v>11</v>
      </c>
    </row>
    <row r="69" spans="1:14" ht="7.5" customHeight="1" hidden="1">
      <c r="A69" s="324"/>
      <c r="B69" s="26"/>
      <c r="C69" s="334"/>
      <c r="D69" s="324"/>
      <c r="E69" s="346"/>
      <c r="F69" s="332"/>
      <c r="G69" s="332"/>
      <c r="H69" s="332"/>
      <c r="I69" s="332"/>
      <c r="J69" s="332"/>
      <c r="K69" s="332"/>
      <c r="L69" s="332"/>
      <c r="M69" s="332"/>
      <c r="N69" s="332"/>
    </row>
    <row r="70" spans="1:14" ht="4.5" customHeight="1">
      <c r="A70" s="324"/>
      <c r="B70" s="26"/>
      <c r="C70" s="334"/>
      <c r="D70" s="324"/>
      <c r="E70" s="346"/>
      <c r="F70" s="332"/>
      <c r="G70" s="332"/>
      <c r="H70" s="332"/>
      <c r="I70" s="332"/>
      <c r="J70" s="332"/>
      <c r="K70" s="332"/>
      <c r="L70" s="332"/>
      <c r="M70" s="332"/>
      <c r="N70" s="332"/>
    </row>
    <row r="71" spans="1:14" ht="14.25" customHeight="1">
      <c r="A71" s="324"/>
      <c r="B71" s="26"/>
      <c r="C71" s="39" t="s">
        <v>193</v>
      </c>
      <c r="D71" s="29"/>
      <c r="E71" s="346"/>
      <c r="F71" s="332"/>
      <c r="G71" s="9">
        <v>75414</v>
      </c>
      <c r="H71" s="41">
        <v>2000</v>
      </c>
      <c r="I71" s="41">
        <v>2000</v>
      </c>
      <c r="J71" s="371">
        <v>0</v>
      </c>
      <c r="K71" s="332"/>
      <c r="L71" s="332"/>
      <c r="M71" s="332"/>
      <c r="N71" s="332"/>
    </row>
    <row r="72" spans="1:14" ht="6" customHeight="1">
      <c r="A72" s="324"/>
      <c r="B72" s="261"/>
      <c r="C72" s="334"/>
      <c r="D72" s="324"/>
      <c r="E72" s="346"/>
      <c r="F72" s="332"/>
      <c r="G72" s="332"/>
      <c r="H72" s="332"/>
      <c r="I72" s="332"/>
      <c r="J72" s="332"/>
      <c r="K72" s="331"/>
      <c r="L72" s="332"/>
      <c r="M72" s="332"/>
      <c r="N72" s="331"/>
    </row>
    <row r="73" spans="1:15" ht="12.75" customHeight="1">
      <c r="A73" s="324"/>
      <c r="B73" s="152"/>
      <c r="C73" s="324"/>
      <c r="D73" s="324"/>
      <c r="E73" s="324"/>
      <c r="F73" s="324"/>
      <c r="G73" s="328"/>
      <c r="H73" s="324"/>
      <c r="I73" s="324"/>
      <c r="J73" s="324"/>
      <c r="K73" s="338"/>
      <c r="L73" s="324"/>
      <c r="M73" s="324"/>
      <c r="N73" s="338"/>
      <c r="O73" s="324"/>
    </row>
    <row r="74" spans="1:15" ht="75" customHeight="1" thickBot="1">
      <c r="A74" s="324"/>
      <c r="B74" s="55">
        <v>7</v>
      </c>
      <c r="C74" s="305" t="s">
        <v>194</v>
      </c>
      <c r="D74" s="292"/>
      <c r="E74" s="292"/>
      <c r="F74" s="306">
        <v>756</v>
      </c>
      <c r="G74" s="372"/>
      <c r="H74" s="307">
        <f>H76</f>
        <v>91000</v>
      </c>
      <c r="I74" s="307">
        <f>I76</f>
        <v>91000</v>
      </c>
      <c r="J74" s="307">
        <f>J76</f>
        <v>60000</v>
      </c>
      <c r="K74" s="373"/>
      <c r="L74" s="374"/>
      <c r="M74" s="374"/>
      <c r="N74" s="373"/>
      <c r="O74" s="324"/>
    </row>
    <row r="75" spans="1:15" ht="9" customHeight="1">
      <c r="A75" s="324"/>
      <c r="B75" s="261"/>
      <c r="C75" s="353"/>
      <c r="D75" s="324"/>
      <c r="E75" s="346"/>
      <c r="F75" s="346"/>
      <c r="G75" s="367"/>
      <c r="H75" s="332"/>
      <c r="I75" s="332"/>
      <c r="J75" s="332"/>
      <c r="K75" s="331"/>
      <c r="L75" s="332"/>
      <c r="M75" s="332"/>
      <c r="N75" s="331"/>
      <c r="O75" s="324"/>
    </row>
    <row r="76" spans="1:14" ht="12.75" customHeight="1">
      <c r="A76" s="324"/>
      <c r="B76" s="261"/>
      <c r="C76" s="353" t="s">
        <v>195</v>
      </c>
      <c r="D76" s="324"/>
      <c r="E76" s="346"/>
      <c r="F76" s="346"/>
      <c r="G76" s="201">
        <v>75647</v>
      </c>
      <c r="H76" s="335">
        <f>85000+700+5300</f>
        <v>91000</v>
      </c>
      <c r="I76" s="335">
        <f>85000+700+5300</f>
        <v>91000</v>
      </c>
      <c r="J76" s="375">
        <v>60000</v>
      </c>
      <c r="K76" s="331"/>
      <c r="L76" s="332"/>
      <c r="M76" s="332"/>
      <c r="N76" s="331"/>
    </row>
    <row r="77" spans="1:14" ht="12.75" customHeight="1">
      <c r="A77" s="324"/>
      <c r="B77" s="261"/>
      <c r="C77" s="353" t="s">
        <v>196</v>
      </c>
      <c r="D77" s="324"/>
      <c r="E77" s="346"/>
      <c r="F77" s="346"/>
      <c r="G77" s="332"/>
      <c r="H77" s="332"/>
      <c r="I77" s="332"/>
      <c r="J77" s="332"/>
      <c r="K77" s="331"/>
      <c r="L77" s="332"/>
      <c r="M77" s="332"/>
      <c r="N77" s="331"/>
    </row>
    <row r="78" spans="1:15" ht="12.75" customHeight="1">
      <c r="A78" s="324"/>
      <c r="B78" s="236"/>
      <c r="C78" s="342"/>
      <c r="D78" s="324"/>
      <c r="E78" s="324"/>
      <c r="F78" s="334"/>
      <c r="G78" s="334"/>
      <c r="H78" s="334"/>
      <c r="I78" s="334"/>
      <c r="J78" s="334"/>
      <c r="K78" s="340"/>
      <c r="L78" s="334"/>
      <c r="M78" s="334"/>
      <c r="N78" s="340"/>
      <c r="O78" s="334"/>
    </row>
    <row r="79" spans="1:14" ht="12.75" customHeight="1">
      <c r="A79" s="324"/>
      <c r="B79" s="152"/>
      <c r="C79" s="353"/>
      <c r="D79" s="324"/>
      <c r="E79" s="324"/>
      <c r="F79" s="324"/>
      <c r="G79" s="324"/>
      <c r="H79" s="324"/>
      <c r="I79" s="324"/>
      <c r="J79" s="324"/>
      <c r="K79" s="338"/>
      <c r="L79" s="324"/>
      <c r="M79" s="324"/>
      <c r="N79" s="338"/>
    </row>
    <row r="80" spans="1:14" ht="22.5" customHeight="1" thickBot="1">
      <c r="A80" s="324"/>
      <c r="B80" s="92">
        <v>8</v>
      </c>
      <c r="C80" s="291" t="s">
        <v>197</v>
      </c>
      <c r="D80" s="292"/>
      <c r="E80" s="292"/>
      <c r="F80" s="22">
        <v>757</v>
      </c>
      <c r="G80" s="372"/>
      <c r="H80" s="300">
        <f>H83+H84</f>
        <v>50000</v>
      </c>
      <c r="I80" s="307">
        <f>I83</f>
        <v>50000</v>
      </c>
      <c r="J80" s="308"/>
      <c r="K80" s="308"/>
      <c r="L80" s="307">
        <f>L83</f>
        <v>50000</v>
      </c>
      <c r="M80" s="307">
        <f>M83</f>
        <v>0</v>
      </c>
      <c r="N80" s="308"/>
    </row>
    <row r="81" spans="1:14" ht="7.5" customHeight="1">
      <c r="A81" s="324"/>
      <c r="B81" s="26"/>
      <c r="C81" s="334"/>
      <c r="D81" s="324"/>
      <c r="E81" s="346"/>
      <c r="F81" s="367"/>
      <c r="G81" s="367"/>
      <c r="H81" s="332"/>
      <c r="I81" s="332"/>
      <c r="J81" s="332"/>
      <c r="K81" s="332"/>
      <c r="L81" s="332"/>
      <c r="M81" s="332"/>
      <c r="N81" s="332"/>
    </row>
    <row r="82" spans="1:14" ht="13.5" customHeight="1">
      <c r="A82" s="324"/>
      <c r="B82" s="26"/>
      <c r="C82" s="334" t="s">
        <v>198</v>
      </c>
      <c r="D82" s="324"/>
      <c r="E82" s="346"/>
      <c r="F82" s="367"/>
      <c r="G82" s="9"/>
      <c r="H82" s="332"/>
      <c r="I82" s="332"/>
      <c r="J82" s="332"/>
      <c r="K82" s="332"/>
      <c r="L82" s="332"/>
      <c r="M82" s="332"/>
      <c r="N82" s="332"/>
    </row>
    <row r="83" spans="1:14" ht="15">
      <c r="A83" s="324"/>
      <c r="B83" s="26"/>
      <c r="C83" s="39" t="s">
        <v>199</v>
      </c>
      <c r="D83" s="324"/>
      <c r="E83" s="346"/>
      <c r="F83" s="367"/>
      <c r="G83" s="9">
        <v>75702</v>
      </c>
      <c r="H83" s="335">
        <v>50000</v>
      </c>
      <c r="I83" s="335">
        <v>50000</v>
      </c>
      <c r="J83" s="335"/>
      <c r="K83" s="335"/>
      <c r="L83" s="335">
        <v>50000</v>
      </c>
      <c r="M83" s="335"/>
      <c r="N83" s="335"/>
    </row>
    <row r="84" spans="1:14" ht="12.75">
      <c r="A84" s="324"/>
      <c r="B84" s="26"/>
      <c r="C84" s="334"/>
      <c r="D84" s="324"/>
      <c r="E84" s="346"/>
      <c r="F84" s="367"/>
      <c r="G84" s="9"/>
      <c r="H84" s="335"/>
      <c r="I84" s="335"/>
      <c r="J84" s="335"/>
      <c r="K84" s="335"/>
      <c r="L84" s="335"/>
      <c r="M84" s="335"/>
      <c r="N84" s="335"/>
    </row>
    <row r="85" spans="2:15" ht="12.75">
      <c r="B85" s="152"/>
      <c r="C85" s="324"/>
      <c r="D85" s="324"/>
      <c r="E85" s="324"/>
      <c r="F85" s="324"/>
      <c r="G85" s="324"/>
      <c r="H85" s="324"/>
      <c r="I85" s="324"/>
      <c r="J85" s="324"/>
      <c r="K85" s="324"/>
      <c r="L85" s="338"/>
      <c r="M85" s="338"/>
      <c r="N85" s="338"/>
      <c r="O85" s="324"/>
    </row>
    <row r="86" spans="2:15" ht="12.75">
      <c r="B86" s="152"/>
      <c r="C86" s="324"/>
      <c r="D86" s="324"/>
      <c r="E86" s="324"/>
      <c r="F86" s="324"/>
      <c r="G86" s="324"/>
      <c r="H86" s="324"/>
      <c r="I86" s="324"/>
      <c r="J86" s="324"/>
      <c r="K86" s="324"/>
      <c r="L86" s="338"/>
      <c r="M86" s="338"/>
      <c r="N86" s="338"/>
      <c r="O86" s="324"/>
    </row>
    <row r="87" spans="2:15" ht="12.75">
      <c r="B87" s="152"/>
      <c r="C87" s="324"/>
      <c r="D87" s="324"/>
      <c r="E87" s="324"/>
      <c r="F87" s="324"/>
      <c r="G87" s="324"/>
      <c r="H87" s="324"/>
      <c r="I87" s="324"/>
      <c r="J87" s="324"/>
      <c r="K87" s="324"/>
      <c r="L87" s="338"/>
      <c r="M87" s="338"/>
      <c r="N87" s="338"/>
      <c r="O87" s="324"/>
    </row>
    <row r="88" spans="2:15" ht="12.75">
      <c r="B88" s="152"/>
      <c r="C88" s="324"/>
      <c r="D88" s="324"/>
      <c r="E88" s="324"/>
      <c r="F88" s="324"/>
      <c r="G88" s="324"/>
      <c r="H88" s="324"/>
      <c r="I88" s="324"/>
      <c r="J88" s="324"/>
      <c r="K88" s="324"/>
      <c r="L88" s="338"/>
      <c r="M88" s="338"/>
      <c r="N88" s="338"/>
      <c r="O88" s="324"/>
    </row>
    <row r="89" spans="1:15" ht="14.25">
      <c r="A89" s="324"/>
      <c r="B89" s="152"/>
      <c r="C89" s="324"/>
      <c r="D89" s="324"/>
      <c r="E89" s="324"/>
      <c r="F89" s="324"/>
      <c r="G89" s="324"/>
      <c r="H89" s="324"/>
      <c r="I89" s="324"/>
      <c r="J89" s="324"/>
      <c r="K89" s="324"/>
      <c r="L89" s="370" t="s">
        <v>184</v>
      </c>
      <c r="M89" s="370"/>
      <c r="N89" s="240" t="s">
        <v>200</v>
      </c>
      <c r="O89" s="324"/>
    </row>
    <row r="90" spans="1:15" ht="6.75" customHeight="1">
      <c r="A90" s="324"/>
      <c r="B90" s="152"/>
      <c r="C90" s="324"/>
      <c r="D90" s="324"/>
      <c r="E90" s="324"/>
      <c r="F90" s="324"/>
      <c r="G90" s="324"/>
      <c r="H90" s="324"/>
      <c r="I90" s="324"/>
      <c r="J90" s="324"/>
      <c r="K90" s="324"/>
      <c r="L90" s="338"/>
      <c r="M90" s="338"/>
      <c r="N90" s="338"/>
      <c r="O90" s="324"/>
    </row>
    <row r="91" spans="1:15" ht="12.75">
      <c r="A91" s="324"/>
      <c r="B91" s="42">
        <v>1</v>
      </c>
      <c r="C91" s="93">
        <v>2</v>
      </c>
      <c r="D91" s="108"/>
      <c r="E91" s="94"/>
      <c r="F91" s="42">
        <v>3</v>
      </c>
      <c r="G91" s="44">
        <v>4</v>
      </c>
      <c r="H91" s="42">
        <v>5</v>
      </c>
      <c r="I91" s="42">
        <v>6</v>
      </c>
      <c r="J91" s="109">
        <v>7</v>
      </c>
      <c r="K91" s="109">
        <v>8</v>
      </c>
      <c r="L91" s="110">
        <v>9</v>
      </c>
      <c r="M91" s="110">
        <v>10</v>
      </c>
      <c r="N91" s="42">
        <v>11</v>
      </c>
      <c r="O91" s="324"/>
    </row>
    <row r="92" spans="1:16" ht="7.5" customHeight="1">
      <c r="A92" s="324"/>
      <c r="B92" s="53"/>
      <c r="C92" s="12"/>
      <c r="D92" s="12"/>
      <c r="E92" s="12"/>
      <c r="F92" s="53"/>
      <c r="G92" s="53"/>
      <c r="H92" s="53"/>
      <c r="I92" s="53"/>
      <c r="J92" s="54"/>
      <c r="K92" s="54"/>
      <c r="L92" s="54"/>
      <c r="M92" s="54"/>
      <c r="N92" s="53"/>
      <c r="O92" s="324"/>
      <c r="P92" s="324"/>
    </row>
    <row r="93" spans="1:14" ht="21" customHeight="1" thickBot="1">
      <c r="A93" s="324"/>
      <c r="B93" s="92">
        <v>9</v>
      </c>
      <c r="C93" s="291" t="s">
        <v>104</v>
      </c>
      <c r="D93" s="292"/>
      <c r="E93" s="293"/>
      <c r="F93" s="22">
        <v>758</v>
      </c>
      <c r="G93" s="303"/>
      <c r="H93" s="296">
        <f>H95+H96</f>
        <v>90000</v>
      </c>
      <c r="I93" s="297">
        <f>I95</f>
        <v>90000</v>
      </c>
      <c r="J93" s="297"/>
      <c r="K93" s="297"/>
      <c r="L93" s="308"/>
      <c r="M93" s="308"/>
      <c r="N93" s="308"/>
    </row>
    <row r="94" spans="1:14" ht="8.25" customHeight="1">
      <c r="A94" s="324"/>
      <c r="B94" s="26"/>
      <c r="C94" s="39"/>
      <c r="D94" s="29"/>
      <c r="E94" s="46"/>
      <c r="F94" s="47"/>
      <c r="G94" s="47"/>
      <c r="H94" s="41"/>
      <c r="I94" s="41"/>
      <c r="J94" s="41"/>
      <c r="K94" s="41"/>
      <c r="L94" s="26"/>
      <c r="M94" s="26"/>
      <c r="N94" s="26"/>
    </row>
    <row r="95" spans="1:14" ht="12.75">
      <c r="A95" s="324"/>
      <c r="B95" s="26"/>
      <c r="C95" s="39" t="s">
        <v>201</v>
      </c>
      <c r="D95" s="29"/>
      <c r="E95" s="46"/>
      <c r="F95" s="47"/>
      <c r="G95" s="9">
        <v>75818</v>
      </c>
      <c r="H95" s="41">
        <f>40000+50000+10000-10000</f>
        <v>90000</v>
      </c>
      <c r="I95" s="41">
        <f>40000+50000+10000-10000</f>
        <v>90000</v>
      </c>
      <c r="J95" s="41"/>
      <c r="K95" s="41"/>
      <c r="L95" s="26"/>
      <c r="M95" s="26"/>
      <c r="N95" s="26"/>
    </row>
    <row r="96" spans="1:15" ht="12.75">
      <c r="A96" s="324"/>
      <c r="B96" s="26"/>
      <c r="C96" s="39"/>
      <c r="D96" s="29"/>
      <c r="E96" s="46"/>
      <c r="F96" s="47"/>
      <c r="G96" s="9"/>
      <c r="H96" s="41"/>
      <c r="I96" s="41"/>
      <c r="J96" s="41"/>
      <c r="K96" s="61"/>
      <c r="L96" s="39"/>
      <c r="M96" s="39"/>
      <c r="N96" s="39"/>
      <c r="O96" s="334"/>
    </row>
    <row r="97" spans="1:15" ht="12.75">
      <c r="A97" s="324"/>
      <c r="B97" s="29"/>
      <c r="C97" s="29"/>
      <c r="D97" s="29"/>
      <c r="E97" s="29"/>
      <c r="F97" s="128"/>
      <c r="G97" s="53"/>
      <c r="H97" s="31"/>
      <c r="I97" s="31"/>
      <c r="J97" s="31"/>
      <c r="K97" s="31"/>
      <c r="L97" s="29"/>
      <c r="M97" s="29"/>
      <c r="N97" s="29"/>
      <c r="O97" s="324"/>
    </row>
    <row r="98" spans="1:14" ht="16.5" thickBot="1">
      <c r="A98" s="324"/>
      <c r="B98" s="92">
        <v>10</v>
      </c>
      <c r="C98" s="291" t="s">
        <v>108</v>
      </c>
      <c r="D98" s="292"/>
      <c r="E98" s="292"/>
      <c r="F98" s="22">
        <v>801</v>
      </c>
      <c r="G98" s="303"/>
      <c r="H98" s="296">
        <f>H100+H102+H104+H106+H108+H111</f>
        <v>10193000</v>
      </c>
      <c r="I98" s="296">
        <f>I100+I102+I104+I106+I108+I111</f>
        <v>9653000</v>
      </c>
      <c r="J98" s="296">
        <f>J100+J102+J104+J106+J108</f>
        <v>7644000</v>
      </c>
      <c r="K98" s="296">
        <f>K100+K102+K104+K106+K108</f>
        <v>0</v>
      </c>
      <c r="L98" s="296">
        <f>L100+L102+L104+L106+L108</f>
        <v>0</v>
      </c>
      <c r="M98" s="296">
        <f>M100+M102+M104+M106+M108</f>
        <v>0</v>
      </c>
      <c r="N98" s="296">
        <f>N100+N102+N104+N106+N108</f>
        <v>540000</v>
      </c>
    </row>
    <row r="99" spans="1:14" ht="9" customHeight="1">
      <c r="A99" s="324"/>
      <c r="B99" s="26"/>
      <c r="C99" s="334"/>
      <c r="D99" s="324"/>
      <c r="E99" s="346"/>
      <c r="F99" s="367"/>
      <c r="G99" s="367"/>
      <c r="H99" s="335"/>
      <c r="I99" s="335"/>
      <c r="J99" s="335"/>
      <c r="K99" s="335"/>
      <c r="L99" s="335"/>
      <c r="M99" s="335"/>
      <c r="N99" s="335"/>
    </row>
    <row r="100" spans="1:14" ht="12.75">
      <c r="A100" s="324"/>
      <c r="B100" s="26"/>
      <c r="C100" s="334" t="s">
        <v>202</v>
      </c>
      <c r="D100" s="324"/>
      <c r="E100" s="346"/>
      <c r="F100" s="367"/>
      <c r="G100" s="9">
        <v>80101</v>
      </c>
      <c r="H100" s="335">
        <f>I100+N100</f>
        <v>5666000</v>
      </c>
      <c r="I100" s="335">
        <f>5246000+50000+40000+700000-10000-110000-10000-295000+15000</f>
        <v>5626000</v>
      </c>
      <c r="J100" s="41">
        <f>4580000-90000+159000</f>
        <v>4649000</v>
      </c>
      <c r="K100" s="335"/>
      <c r="L100" s="335"/>
      <c r="M100" s="335"/>
      <c r="N100" s="335">
        <v>40000</v>
      </c>
    </row>
    <row r="101" spans="1:14" ht="4.5" customHeight="1">
      <c r="A101" s="324"/>
      <c r="B101" s="26"/>
      <c r="C101" s="334"/>
      <c r="D101" s="324"/>
      <c r="E101" s="346"/>
      <c r="F101" s="367"/>
      <c r="G101" s="9"/>
      <c r="H101" s="335"/>
      <c r="I101" s="335"/>
      <c r="J101" s="335"/>
      <c r="K101" s="335"/>
      <c r="L101" s="335"/>
      <c r="M101" s="335"/>
      <c r="N101" s="335"/>
    </row>
    <row r="102" spans="1:14" ht="12.75">
      <c r="A102" s="324"/>
      <c r="B102" s="26"/>
      <c r="C102" s="334" t="s">
        <v>203</v>
      </c>
      <c r="D102" s="324"/>
      <c r="E102" s="346"/>
      <c r="F102" s="367"/>
      <c r="G102" s="9">
        <v>80104</v>
      </c>
      <c r="H102" s="335">
        <f>235000+1100000</f>
        <v>1335000</v>
      </c>
      <c r="I102" s="335">
        <f>235000+1100000</f>
        <v>1335000</v>
      </c>
      <c r="J102" s="41">
        <f>220000+870000+10000</f>
        <v>1100000</v>
      </c>
      <c r="K102" s="335"/>
      <c r="L102" s="335"/>
      <c r="M102" s="335"/>
      <c r="N102" s="335"/>
    </row>
    <row r="103" spans="1:14" ht="4.5" customHeight="1">
      <c r="A103" s="324"/>
      <c r="B103" s="26"/>
      <c r="C103" s="334"/>
      <c r="D103" s="324"/>
      <c r="E103" s="346"/>
      <c r="F103" s="367"/>
      <c r="G103" s="9"/>
      <c r="H103" s="335"/>
      <c r="I103" s="335"/>
      <c r="J103" s="335"/>
      <c r="K103" s="335"/>
      <c r="L103" s="335"/>
      <c r="M103" s="335"/>
      <c r="N103" s="335"/>
    </row>
    <row r="104" spans="1:14" ht="12.75">
      <c r="A104" s="324"/>
      <c r="B104" s="26"/>
      <c r="C104" s="334" t="s">
        <v>204</v>
      </c>
      <c r="D104" s="324"/>
      <c r="E104" s="346"/>
      <c r="F104" s="367"/>
      <c r="G104" s="9">
        <v>80110</v>
      </c>
      <c r="H104" s="335">
        <f>I104+N104</f>
        <v>2460000</v>
      </c>
      <c r="I104" s="335">
        <f>1814000+50000+7000+50000+5000+34000</f>
        <v>1960000</v>
      </c>
      <c r="J104" s="41">
        <v>1580000</v>
      </c>
      <c r="K104" s="335"/>
      <c r="L104" s="335"/>
      <c r="M104" s="335"/>
      <c r="N104" s="335">
        <v>500000</v>
      </c>
    </row>
    <row r="105" spans="1:14" ht="4.5" customHeight="1">
      <c r="A105" s="324"/>
      <c r="B105" s="26"/>
      <c r="C105" s="334"/>
      <c r="D105" s="324"/>
      <c r="E105" s="346"/>
      <c r="F105" s="367"/>
      <c r="G105" s="9"/>
      <c r="H105" s="335"/>
      <c r="I105" s="335"/>
      <c r="J105" s="335"/>
      <c r="K105" s="335"/>
      <c r="L105" s="335"/>
      <c r="M105" s="335"/>
      <c r="N105" s="335"/>
    </row>
    <row r="106" spans="1:14" ht="12.75">
      <c r="A106" s="324"/>
      <c r="B106" s="26"/>
      <c r="C106" s="334" t="s">
        <v>205</v>
      </c>
      <c r="D106" s="324"/>
      <c r="E106" s="346"/>
      <c r="F106" s="367"/>
      <c r="G106" s="9">
        <v>80113</v>
      </c>
      <c r="H106" s="335">
        <f>390000+10000</f>
        <v>400000</v>
      </c>
      <c r="I106" s="335">
        <f>280000+110000+10000</f>
        <v>400000</v>
      </c>
      <c r="J106" s="41">
        <v>62000</v>
      </c>
      <c r="K106" s="335"/>
      <c r="L106" s="335"/>
      <c r="M106" s="335"/>
      <c r="N106" s="335"/>
    </row>
    <row r="107" spans="1:14" ht="4.5" customHeight="1">
      <c r="A107" s="324"/>
      <c r="B107" s="26"/>
      <c r="C107" s="334"/>
      <c r="D107" s="324"/>
      <c r="E107" s="346"/>
      <c r="F107" s="367"/>
      <c r="G107" s="9"/>
      <c r="H107" s="335"/>
      <c r="I107" s="335"/>
      <c r="J107" s="335"/>
      <c r="K107" s="335"/>
      <c r="L107" s="335"/>
      <c r="M107" s="335"/>
      <c r="N107" s="335"/>
    </row>
    <row r="108" spans="1:14" ht="12.75">
      <c r="A108" s="324"/>
      <c r="B108" s="26"/>
      <c r="C108" s="334" t="s">
        <v>206</v>
      </c>
      <c r="D108" s="324"/>
      <c r="E108" s="346"/>
      <c r="F108" s="367"/>
      <c r="G108" s="9">
        <v>80114</v>
      </c>
      <c r="H108" s="335">
        <f>265000+5000</f>
        <v>270000</v>
      </c>
      <c r="I108" s="335">
        <f>255000+10000+5000</f>
        <v>270000</v>
      </c>
      <c r="J108" s="41">
        <v>253000</v>
      </c>
      <c r="K108" s="335"/>
      <c r="L108" s="335"/>
      <c r="M108" s="335"/>
      <c r="N108" s="335"/>
    </row>
    <row r="109" spans="1:14" ht="12.75">
      <c r="A109" s="324"/>
      <c r="B109" s="26"/>
      <c r="C109" s="334"/>
      <c r="D109" s="324"/>
      <c r="E109" s="324" t="s">
        <v>207</v>
      </c>
      <c r="F109" s="367"/>
      <c r="G109" s="9"/>
      <c r="H109" s="335"/>
      <c r="I109" s="335"/>
      <c r="J109" s="41"/>
      <c r="K109" s="335"/>
      <c r="L109" s="335"/>
      <c r="M109" s="335"/>
      <c r="N109" s="335"/>
    </row>
    <row r="110" spans="1:14" ht="6" customHeight="1">
      <c r="A110" s="324"/>
      <c r="B110" s="26"/>
      <c r="C110" s="334"/>
      <c r="D110" s="324"/>
      <c r="E110" s="346"/>
      <c r="F110" s="367"/>
      <c r="G110" s="9"/>
      <c r="H110" s="335"/>
      <c r="I110" s="335"/>
      <c r="J110" s="41"/>
      <c r="K110" s="335"/>
      <c r="L110" s="335"/>
      <c r="M110" s="335"/>
      <c r="N110" s="335"/>
    </row>
    <row r="111" spans="1:14" ht="12.75">
      <c r="A111" s="324"/>
      <c r="B111" s="26"/>
      <c r="C111" s="334" t="s">
        <v>176</v>
      </c>
      <c r="D111" s="324"/>
      <c r="E111" s="346"/>
      <c r="F111" s="367"/>
      <c r="G111" s="9">
        <v>80195</v>
      </c>
      <c r="H111" s="335">
        <f>52000+10000</f>
        <v>62000</v>
      </c>
      <c r="I111" s="335">
        <f>52000+10000</f>
        <v>62000</v>
      </c>
      <c r="J111" s="335"/>
      <c r="K111" s="335"/>
      <c r="L111" s="335"/>
      <c r="M111" s="335"/>
      <c r="N111" s="335"/>
    </row>
    <row r="112" spans="1:15" ht="12.75">
      <c r="A112" s="324"/>
      <c r="B112" s="39"/>
      <c r="C112" s="334"/>
      <c r="D112" s="324"/>
      <c r="E112" s="324"/>
      <c r="F112" s="355"/>
      <c r="G112" s="92"/>
      <c r="H112" s="336"/>
      <c r="I112" s="336"/>
      <c r="J112" s="336"/>
      <c r="K112" s="336"/>
      <c r="L112" s="336"/>
      <c r="M112" s="336"/>
      <c r="N112" s="336"/>
      <c r="O112" s="334"/>
    </row>
    <row r="113" spans="1:15" ht="12.75">
      <c r="A113" s="324"/>
      <c r="B113" s="152"/>
      <c r="C113" s="324"/>
      <c r="D113" s="324"/>
      <c r="E113" s="324"/>
      <c r="F113" s="324"/>
      <c r="G113" s="324"/>
      <c r="H113" s="324"/>
      <c r="I113" s="324"/>
      <c r="J113" s="324"/>
      <c r="K113" s="324"/>
      <c r="L113" s="324"/>
      <c r="M113" s="338"/>
      <c r="N113" s="338"/>
      <c r="O113" s="324"/>
    </row>
    <row r="114" spans="1:14" ht="16.5" thickBot="1">
      <c r="A114" s="324"/>
      <c r="B114" s="92">
        <v>11</v>
      </c>
      <c r="C114" s="291" t="s">
        <v>113</v>
      </c>
      <c r="D114" s="292"/>
      <c r="E114" s="292"/>
      <c r="F114" s="22">
        <v>851</v>
      </c>
      <c r="G114" s="309"/>
      <c r="H114" s="296">
        <f>H116+H118+H120</f>
        <v>326615</v>
      </c>
      <c r="I114" s="297">
        <f>I116+I118+I120</f>
        <v>226615</v>
      </c>
      <c r="J114" s="297">
        <f>J116+J118+J120</f>
        <v>18000</v>
      </c>
      <c r="K114" s="297"/>
      <c r="L114" s="297"/>
      <c r="M114" s="297"/>
      <c r="N114" s="297">
        <f>N116+N118+N120</f>
        <v>100000</v>
      </c>
    </row>
    <row r="115" spans="1:14" ht="4.5" customHeight="1">
      <c r="A115" s="324"/>
      <c r="B115" s="26"/>
      <c r="C115" s="334"/>
      <c r="D115" s="324"/>
      <c r="E115" s="346"/>
      <c r="F115" s="367"/>
      <c r="G115" s="367"/>
      <c r="H115" s="41"/>
      <c r="I115" s="41"/>
      <c r="J115" s="41"/>
      <c r="K115" s="41"/>
      <c r="L115" s="41"/>
      <c r="M115" s="41"/>
      <c r="N115" s="41"/>
    </row>
    <row r="116" spans="1:14" ht="12.75">
      <c r="A116" s="324"/>
      <c r="B116" s="26"/>
      <c r="C116" s="334" t="s">
        <v>208</v>
      </c>
      <c r="D116" s="324"/>
      <c r="E116" s="346"/>
      <c r="F116" s="367"/>
      <c r="G116" s="9">
        <v>85111</v>
      </c>
      <c r="H116" s="41">
        <f>I116+N116</f>
        <v>100000</v>
      </c>
      <c r="I116" s="41"/>
      <c r="J116" s="41"/>
      <c r="K116" s="41"/>
      <c r="L116" s="41"/>
      <c r="M116" s="41"/>
      <c r="N116" s="41">
        <v>100000</v>
      </c>
    </row>
    <row r="117" spans="1:14" ht="4.5" customHeight="1">
      <c r="A117" s="324"/>
      <c r="B117" s="26"/>
      <c r="C117" s="334"/>
      <c r="D117" s="324"/>
      <c r="E117" s="346"/>
      <c r="F117" s="367"/>
      <c r="G117" s="367"/>
      <c r="H117" s="41"/>
      <c r="I117" s="41"/>
      <c r="J117" s="41"/>
      <c r="K117" s="41"/>
      <c r="L117" s="41"/>
      <c r="M117" s="41"/>
      <c r="N117" s="41"/>
    </row>
    <row r="118" spans="1:14" ht="12.75">
      <c r="A118" s="324"/>
      <c r="B118" s="26"/>
      <c r="C118" s="334" t="s">
        <v>209</v>
      </c>
      <c r="D118" s="324"/>
      <c r="E118" s="346"/>
      <c r="F118" s="367"/>
      <c r="G118" s="9">
        <v>85154</v>
      </c>
      <c r="H118" s="41">
        <f>200000+5615</f>
        <v>205615</v>
      </c>
      <c r="I118" s="41">
        <f>200000+5615</f>
        <v>205615</v>
      </c>
      <c r="J118" s="41">
        <v>18000</v>
      </c>
      <c r="K118" s="41"/>
      <c r="L118" s="41"/>
      <c r="M118" s="41"/>
      <c r="N118" s="41"/>
    </row>
    <row r="119" spans="1:14" ht="4.5" customHeight="1">
      <c r="A119" s="324"/>
      <c r="B119" s="26"/>
      <c r="C119" s="334"/>
      <c r="D119" s="324"/>
      <c r="E119" s="346"/>
      <c r="F119" s="367"/>
      <c r="G119" s="9"/>
      <c r="H119" s="41"/>
      <c r="I119" s="41"/>
      <c r="J119" s="41"/>
      <c r="K119" s="41"/>
      <c r="L119" s="41"/>
      <c r="M119" s="41"/>
      <c r="N119" s="41"/>
    </row>
    <row r="120" spans="1:14" ht="12.75">
      <c r="A120" s="324"/>
      <c r="B120" s="26"/>
      <c r="C120" s="334" t="s">
        <v>176</v>
      </c>
      <c r="D120" s="324"/>
      <c r="E120" s="346"/>
      <c r="F120" s="367"/>
      <c r="G120" s="9">
        <v>85195</v>
      </c>
      <c r="H120" s="41">
        <f>10000+11000</f>
        <v>21000</v>
      </c>
      <c r="I120" s="41">
        <f>10000+11000</f>
        <v>21000</v>
      </c>
      <c r="J120" s="41"/>
      <c r="K120" s="41"/>
      <c r="L120" s="41"/>
      <c r="M120" s="41"/>
      <c r="N120" s="41"/>
    </row>
    <row r="121" spans="1:14" ht="12.75">
      <c r="A121" s="324"/>
      <c r="B121" s="26"/>
      <c r="C121" s="334"/>
      <c r="D121" s="324"/>
      <c r="E121" s="346"/>
      <c r="F121" s="367"/>
      <c r="G121" s="9"/>
      <c r="H121" s="41"/>
      <c r="I121" s="41"/>
      <c r="J121" s="41"/>
      <c r="K121" s="41"/>
      <c r="L121" s="61"/>
      <c r="M121" s="61"/>
      <c r="N121" s="41"/>
    </row>
    <row r="122" spans="1:14" ht="12.75">
      <c r="A122" s="324"/>
      <c r="B122" s="152"/>
      <c r="C122" s="324"/>
      <c r="D122" s="324"/>
      <c r="E122" s="324"/>
      <c r="F122" s="324"/>
      <c r="G122" s="324"/>
      <c r="H122" s="324"/>
      <c r="I122" s="324"/>
      <c r="J122" s="324"/>
      <c r="K122" s="324"/>
      <c r="L122" s="324"/>
      <c r="M122" s="324"/>
      <c r="N122" s="338"/>
    </row>
    <row r="123" spans="1:14" ht="16.5" thickBot="1">
      <c r="A123" s="324"/>
      <c r="B123" s="92">
        <v>12</v>
      </c>
      <c r="C123" s="291" t="s">
        <v>115</v>
      </c>
      <c r="D123" s="292"/>
      <c r="E123" s="292"/>
      <c r="F123" s="22">
        <v>852</v>
      </c>
      <c r="G123" s="303"/>
      <c r="H123" s="296">
        <f>H125+SUM(H128:H129)+H130+H132+H135</f>
        <v>548000</v>
      </c>
      <c r="I123" s="296">
        <f>I125+SUM(I128:I129)+I130+I132+I135</f>
        <v>548000</v>
      </c>
      <c r="J123" s="297">
        <f>J125+J128+J130+J132</f>
        <v>143000</v>
      </c>
      <c r="K123" s="297"/>
      <c r="L123" s="297"/>
      <c r="M123" s="297"/>
      <c r="N123" s="297"/>
    </row>
    <row r="124" spans="1:14" ht="8.25" customHeight="1">
      <c r="A124" s="324"/>
      <c r="B124" s="26"/>
      <c r="C124" s="334"/>
      <c r="D124" s="324"/>
      <c r="E124" s="346"/>
      <c r="F124" s="367"/>
      <c r="G124" s="367"/>
      <c r="H124" s="335"/>
      <c r="I124" s="335"/>
      <c r="J124" s="335"/>
      <c r="K124" s="335"/>
      <c r="L124" s="335"/>
      <c r="M124" s="335"/>
      <c r="N124" s="335"/>
    </row>
    <row r="125" spans="1:14" ht="12.75">
      <c r="A125" s="324"/>
      <c r="B125" s="26"/>
      <c r="C125" s="334" t="s">
        <v>210</v>
      </c>
      <c r="D125" s="324"/>
      <c r="E125" s="346"/>
      <c r="F125" s="367"/>
      <c r="G125" s="9">
        <v>85214</v>
      </c>
      <c r="H125" s="335">
        <f>107700+20000+2300</f>
        <v>130000</v>
      </c>
      <c r="I125" s="335">
        <f>107700+20000+2300</f>
        <v>130000</v>
      </c>
      <c r="J125" s="335"/>
      <c r="K125" s="335"/>
      <c r="L125" s="335"/>
      <c r="M125" s="335"/>
      <c r="N125" s="335"/>
    </row>
    <row r="126" spans="1:14" ht="12.75">
      <c r="A126" s="324"/>
      <c r="B126" s="26"/>
      <c r="C126" s="334" t="s">
        <v>211</v>
      </c>
      <c r="D126" s="324"/>
      <c r="E126" s="346"/>
      <c r="F126" s="367"/>
      <c r="G126" s="9"/>
      <c r="H126" s="335"/>
      <c r="I126" s="335"/>
      <c r="J126" s="335"/>
      <c r="K126" s="335"/>
      <c r="L126" s="335"/>
      <c r="M126" s="335"/>
      <c r="N126" s="335"/>
    </row>
    <row r="127" spans="1:14" ht="4.5" customHeight="1">
      <c r="A127" s="324"/>
      <c r="B127" s="26"/>
      <c r="C127" s="334"/>
      <c r="D127" s="324"/>
      <c r="E127" s="346"/>
      <c r="F127" s="367"/>
      <c r="G127" s="9"/>
      <c r="H127" s="335"/>
      <c r="I127" s="335"/>
      <c r="J127" s="335"/>
      <c r="K127" s="335"/>
      <c r="L127" s="335"/>
      <c r="M127" s="335"/>
      <c r="N127" s="335"/>
    </row>
    <row r="128" spans="1:14" ht="12.75">
      <c r="A128" s="324"/>
      <c r="B128" s="26"/>
      <c r="C128" s="334" t="s">
        <v>212</v>
      </c>
      <c r="D128" s="324"/>
      <c r="E128" s="346"/>
      <c r="F128" s="367"/>
      <c r="G128" s="9">
        <v>85215</v>
      </c>
      <c r="H128" s="335">
        <f>230000+10000-20000</f>
        <v>220000</v>
      </c>
      <c r="I128" s="335">
        <f>230000+10000-20000</f>
        <v>220000</v>
      </c>
      <c r="J128" s="335"/>
      <c r="K128" s="335"/>
      <c r="L128" s="335"/>
      <c r="M128" s="335"/>
      <c r="N128" s="335"/>
    </row>
    <row r="129" spans="1:16" ht="7.5" customHeight="1">
      <c r="A129" s="324"/>
      <c r="B129" s="26"/>
      <c r="C129" s="342"/>
      <c r="D129" s="353"/>
      <c r="E129" s="376"/>
      <c r="F129" s="377"/>
      <c r="G129" s="129"/>
      <c r="H129" s="375"/>
      <c r="I129" s="375"/>
      <c r="J129" s="375"/>
      <c r="K129" s="375"/>
      <c r="L129" s="375"/>
      <c r="M129" s="375"/>
      <c r="N129" s="375"/>
      <c r="O129" s="325"/>
      <c r="P129" s="325"/>
    </row>
    <row r="130" spans="1:14" ht="12.75">
      <c r="A130" s="324"/>
      <c r="B130" s="26"/>
      <c r="C130" s="334" t="s">
        <v>213</v>
      </c>
      <c r="D130" s="324"/>
      <c r="E130" s="346"/>
      <c r="F130" s="367"/>
      <c r="G130" s="9">
        <v>85219</v>
      </c>
      <c r="H130" s="335">
        <f>72300+19700+5000+6000</f>
        <v>103000</v>
      </c>
      <c r="I130" s="335">
        <f>72300+19700+5000+6000</f>
        <v>103000</v>
      </c>
      <c r="J130" s="41">
        <f>50000+5000+6000</f>
        <v>61000</v>
      </c>
      <c r="K130" s="335"/>
      <c r="L130" s="335"/>
      <c r="M130" s="335"/>
      <c r="N130" s="335"/>
    </row>
    <row r="131" spans="1:14" ht="4.5" customHeight="1">
      <c r="A131" s="324"/>
      <c r="B131" s="26"/>
      <c r="C131" s="334"/>
      <c r="D131" s="324"/>
      <c r="E131" s="346"/>
      <c r="F131" s="367"/>
      <c r="G131" s="9"/>
      <c r="H131" s="335"/>
      <c r="I131" s="335"/>
      <c r="J131" s="335"/>
      <c r="K131" s="335"/>
      <c r="L131" s="335"/>
      <c r="M131" s="335"/>
      <c r="N131" s="335"/>
    </row>
    <row r="132" spans="1:14" ht="12.75">
      <c r="A132" s="324"/>
      <c r="B132" s="26"/>
      <c r="C132" s="334" t="s">
        <v>214</v>
      </c>
      <c r="D132" s="324"/>
      <c r="E132" s="346"/>
      <c r="F132" s="367"/>
      <c r="G132" s="9">
        <v>85228</v>
      </c>
      <c r="H132" s="335">
        <f>80000+15000-5000+1000+4000</f>
        <v>95000</v>
      </c>
      <c r="I132" s="335">
        <f>80000+15000-5000+1000+4000</f>
        <v>95000</v>
      </c>
      <c r="J132" s="41">
        <f>78000+4000</f>
        <v>82000</v>
      </c>
      <c r="K132" s="335"/>
      <c r="L132" s="335"/>
      <c r="M132" s="335"/>
      <c r="N132" s="335"/>
    </row>
    <row r="133" spans="1:15" ht="12.75">
      <c r="A133" s="324"/>
      <c r="B133" s="26"/>
      <c r="C133" s="334"/>
      <c r="D133" s="324" t="s">
        <v>215</v>
      </c>
      <c r="E133" s="346"/>
      <c r="F133" s="367"/>
      <c r="G133" s="9"/>
      <c r="H133" s="335"/>
      <c r="I133" s="335"/>
      <c r="J133" s="335"/>
      <c r="K133" s="335"/>
      <c r="L133" s="335"/>
      <c r="M133" s="335"/>
      <c r="N133" s="335"/>
      <c r="O133" s="334"/>
    </row>
    <row r="134" spans="1:15" ht="12.75">
      <c r="A134" s="324"/>
      <c r="B134" s="39"/>
      <c r="C134" s="334"/>
      <c r="D134" s="324"/>
      <c r="E134" s="324"/>
      <c r="F134" s="355"/>
      <c r="G134" s="92"/>
      <c r="H134" s="336"/>
      <c r="I134" s="336"/>
      <c r="J134" s="336"/>
      <c r="K134" s="336"/>
      <c r="L134" s="336"/>
      <c r="M134" s="336"/>
      <c r="N134" s="336"/>
      <c r="O134" s="334"/>
    </row>
    <row r="135" spans="1:16" ht="12.75">
      <c r="A135" s="324"/>
      <c r="B135" s="29"/>
      <c r="C135" s="353"/>
      <c r="D135" s="353"/>
      <c r="E135" s="353"/>
      <c r="F135" s="378"/>
      <c r="G135" s="54"/>
      <c r="H135" s="379"/>
      <c r="I135" s="379"/>
      <c r="J135" s="379"/>
      <c r="K135" s="379"/>
      <c r="L135" s="379"/>
      <c r="M135" s="379"/>
      <c r="N135" s="379"/>
      <c r="O135" s="353"/>
      <c r="P135" s="324"/>
    </row>
    <row r="136" spans="1:16" ht="12.75">
      <c r="A136" s="324"/>
      <c r="B136" s="29"/>
      <c r="C136" s="353"/>
      <c r="D136" s="353"/>
      <c r="E136" s="353"/>
      <c r="F136" s="378"/>
      <c r="G136" s="54"/>
      <c r="H136" s="379"/>
      <c r="I136" s="379"/>
      <c r="J136" s="379"/>
      <c r="K136" s="379"/>
      <c r="L136" s="379"/>
      <c r="M136" s="379"/>
      <c r="N136" s="379"/>
      <c r="O136" s="353"/>
      <c r="P136" s="324"/>
    </row>
    <row r="137" spans="1:16" ht="12.75">
      <c r="A137" s="324"/>
      <c r="B137" s="29"/>
      <c r="C137" s="353"/>
      <c r="D137" s="353"/>
      <c r="E137" s="353"/>
      <c r="F137" s="378"/>
      <c r="G137" s="54"/>
      <c r="H137" s="379"/>
      <c r="I137" s="379"/>
      <c r="J137" s="379"/>
      <c r="K137" s="379"/>
      <c r="L137" s="379"/>
      <c r="M137" s="379"/>
      <c r="N137" s="379"/>
      <c r="O137" s="353"/>
      <c r="P137" s="324"/>
    </row>
    <row r="138" spans="1:16" ht="14.25">
      <c r="A138" s="324"/>
      <c r="B138" s="29"/>
      <c r="C138" s="353"/>
      <c r="D138" s="353"/>
      <c r="E138" s="353"/>
      <c r="F138" s="378"/>
      <c r="G138" s="54"/>
      <c r="H138" s="379"/>
      <c r="I138" s="379"/>
      <c r="J138" s="379"/>
      <c r="K138" s="379"/>
      <c r="L138" s="370" t="s">
        <v>184</v>
      </c>
      <c r="M138" s="370"/>
      <c r="N138" s="240" t="s">
        <v>216</v>
      </c>
      <c r="O138" s="353"/>
      <c r="P138" s="324"/>
    </row>
    <row r="139" spans="1:15" ht="6.75" customHeight="1">
      <c r="A139" s="324"/>
      <c r="B139" s="69"/>
      <c r="C139" s="353"/>
      <c r="D139" s="353"/>
      <c r="E139" s="353"/>
      <c r="F139" s="378"/>
      <c r="G139" s="54"/>
      <c r="H139" s="379"/>
      <c r="I139" s="379"/>
      <c r="J139" s="379"/>
      <c r="K139" s="379"/>
      <c r="L139" s="379"/>
      <c r="M139" s="379"/>
      <c r="N139" s="379"/>
      <c r="O139" s="353"/>
    </row>
    <row r="140" spans="1:15" ht="12.75">
      <c r="A140" s="324"/>
      <c r="B140" s="42">
        <v>1</v>
      </c>
      <c r="C140" s="93">
        <v>2</v>
      </c>
      <c r="D140" s="108"/>
      <c r="E140" s="94"/>
      <c r="F140" s="42">
        <v>3</v>
      </c>
      <c r="G140" s="44">
        <v>4</v>
      </c>
      <c r="H140" s="42">
        <v>5</v>
      </c>
      <c r="I140" s="42">
        <v>6</v>
      </c>
      <c r="J140" s="109">
        <v>7</v>
      </c>
      <c r="K140" s="109">
        <v>8</v>
      </c>
      <c r="L140" s="110">
        <v>9</v>
      </c>
      <c r="M140" s="110">
        <v>10</v>
      </c>
      <c r="N140" s="42">
        <v>11</v>
      </c>
      <c r="O140" s="324"/>
    </row>
    <row r="141" spans="1:15" ht="8.25" customHeight="1">
      <c r="A141" s="324"/>
      <c r="B141" s="53"/>
      <c r="C141" s="12"/>
      <c r="D141" s="12"/>
      <c r="E141" s="12"/>
      <c r="F141" s="53"/>
      <c r="G141" s="53"/>
      <c r="H141" s="53"/>
      <c r="I141" s="53"/>
      <c r="J141" s="54"/>
      <c r="K141" s="54"/>
      <c r="L141" s="54"/>
      <c r="M141" s="54"/>
      <c r="N141" s="53"/>
      <c r="O141" s="324"/>
    </row>
    <row r="142" spans="1:14" ht="16.5" thickBot="1">
      <c r="A142" s="324"/>
      <c r="B142" s="92">
        <v>13</v>
      </c>
      <c r="C142" s="291" t="s">
        <v>120</v>
      </c>
      <c r="D142" s="292"/>
      <c r="E142" s="292"/>
      <c r="F142" s="22">
        <v>854</v>
      </c>
      <c r="G142" s="303"/>
      <c r="H142" s="296">
        <f aca="true" t="shared" si="1" ref="H142:N142">H144</f>
        <v>240000</v>
      </c>
      <c r="I142" s="296">
        <f t="shared" si="1"/>
        <v>240000</v>
      </c>
      <c r="J142" s="296">
        <f t="shared" si="1"/>
        <v>192000</v>
      </c>
      <c r="K142" s="296">
        <f t="shared" si="1"/>
        <v>0</v>
      </c>
      <c r="L142" s="296">
        <f t="shared" si="1"/>
        <v>0</v>
      </c>
      <c r="M142" s="296">
        <f t="shared" si="1"/>
        <v>0</v>
      </c>
      <c r="N142" s="296">
        <f t="shared" si="1"/>
        <v>0</v>
      </c>
    </row>
    <row r="143" spans="1:14" ht="4.5" customHeight="1">
      <c r="A143" s="324"/>
      <c r="B143" s="26"/>
      <c r="C143" s="39"/>
      <c r="D143" s="29"/>
      <c r="E143" s="46"/>
      <c r="F143" s="47"/>
      <c r="G143" s="9"/>
      <c r="H143" s="41"/>
      <c r="I143" s="41"/>
      <c r="J143" s="41"/>
      <c r="K143" s="41"/>
      <c r="L143" s="41"/>
      <c r="M143" s="41"/>
      <c r="N143" s="41"/>
    </row>
    <row r="144" spans="1:14" ht="12.75">
      <c r="A144" s="324"/>
      <c r="B144" s="26"/>
      <c r="C144" s="39" t="s">
        <v>217</v>
      </c>
      <c r="D144" s="29"/>
      <c r="E144" s="46"/>
      <c r="F144" s="47"/>
      <c r="G144" s="9">
        <v>85401</v>
      </c>
      <c r="H144" s="41">
        <v>240000</v>
      </c>
      <c r="I144" s="41">
        <f>230000+10000</f>
        <v>240000</v>
      </c>
      <c r="J144" s="41">
        <v>192000</v>
      </c>
      <c r="K144" s="41"/>
      <c r="L144" s="41"/>
      <c r="M144" s="41"/>
      <c r="N144" s="41"/>
    </row>
    <row r="145" spans="1:14" ht="12.75">
      <c r="A145" s="324"/>
      <c r="B145" s="26"/>
      <c r="C145" s="39"/>
      <c r="D145" s="29"/>
      <c r="E145" s="46"/>
      <c r="F145" s="47"/>
      <c r="G145" s="9"/>
      <c r="H145" s="41"/>
      <c r="I145" s="41"/>
      <c r="J145" s="41"/>
      <c r="K145" s="41"/>
      <c r="L145" s="41"/>
      <c r="M145" s="41"/>
      <c r="N145" s="41"/>
    </row>
    <row r="146" spans="1:14" ht="12.75">
      <c r="A146" s="324"/>
      <c r="B146" s="152"/>
      <c r="C146" s="324"/>
      <c r="D146" s="324"/>
      <c r="E146" s="324"/>
      <c r="F146" s="324"/>
      <c r="G146" s="89"/>
      <c r="H146" s="324"/>
      <c r="I146" s="324"/>
      <c r="J146" s="324"/>
      <c r="K146" s="324"/>
      <c r="L146" s="324"/>
      <c r="M146" s="338"/>
      <c r="N146" s="324"/>
    </row>
    <row r="147" spans="1:14" ht="30.75" thickBot="1">
      <c r="A147" s="324"/>
      <c r="B147" s="32">
        <v>14</v>
      </c>
      <c r="C147" s="305" t="s">
        <v>218</v>
      </c>
      <c r="D147" s="292"/>
      <c r="E147" s="292"/>
      <c r="F147" s="293">
        <v>900</v>
      </c>
      <c r="G147" s="303"/>
      <c r="H147" s="296">
        <f>H149+H151+H153+H155+H157+H159</f>
        <v>1699050</v>
      </c>
      <c r="I147" s="297">
        <f aca="true" t="shared" si="2" ref="I147:N147">I149+I151+I153+I155+I157+I159</f>
        <v>1118050</v>
      </c>
      <c r="J147" s="297">
        <f t="shared" si="2"/>
        <v>80000</v>
      </c>
      <c r="K147" s="297">
        <f t="shared" si="2"/>
        <v>301000</v>
      </c>
      <c r="L147" s="297">
        <f t="shared" si="2"/>
        <v>0</v>
      </c>
      <c r="M147" s="297">
        <f t="shared" si="2"/>
        <v>0</v>
      </c>
      <c r="N147" s="297">
        <f t="shared" si="2"/>
        <v>581000</v>
      </c>
    </row>
    <row r="148" spans="1:14" ht="4.5" customHeight="1">
      <c r="A148" s="324"/>
      <c r="B148" s="26"/>
      <c r="C148" s="334"/>
      <c r="D148" s="324"/>
      <c r="E148" s="346"/>
      <c r="F148" s="367"/>
      <c r="G148" s="367"/>
      <c r="H148" s="335"/>
      <c r="I148" s="335"/>
      <c r="J148" s="335"/>
      <c r="K148" s="335"/>
      <c r="L148" s="335"/>
      <c r="M148" s="335"/>
      <c r="N148" s="335"/>
    </row>
    <row r="149" spans="1:15" ht="15">
      <c r="A149" s="324"/>
      <c r="B149" s="26"/>
      <c r="C149" s="334" t="s">
        <v>219</v>
      </c>
      <c r="D149" s="324"/>
      <c r="E149" s="346"/>
      <c r="F149" s="367"/>
      <c r="G149" s="9">
        <v>90001</v>
      </c>
      <c r="H149" s="335">
        <f>N149</f>
        <v>581000</v>
      </c>
      <c r="I149" s="335"/>
      <c r="J149" s="335"/>
      <c r="K149" s="335"/>
      <c r="L149" s="335"/>
      <c r="M149" s="335"/>
      <c r="N149" s="335">
        <f>580000+1000</f>
        <v>581000</v>
      </c>
      <c r="O149" s="3" t="s">
        <v>220</v>
      </c>
    </row>
    <row r="150" spans="1:14" ht="4.5" customHeight="1">
      <c r="A150" s="324"/>
      <c r="B150" s="26"/>
      <c r="C150" s="334"/>
      <c r="D150" s="324"/>
      <c r="E150" s="346"/>
      <c r="F150" s="367"/>
      <c r="G150" s="9"/>
      <c r="H150" s="335"/>
      <c r="I150" s="335"/>
      <c r="J150" s="335"/>
      <c r="K150" s="335"/>
      <c r="L150" s="335"/>
      <c r="M150" s="335"/>
      <c r="N150" s="335"/>
    </row>
    <row r="151" spans="1:14" ht="12.75">
      <c r="A151" s="324"/>
      <c r="B151" s="26"/>
      <c r="C151" s="334" t="s">
        <v>221</v>
      </c>
      <c r="D151" s="324"/>
      <c r="E151" s="346"/>
      <c r="F151" s="367"/>
      <c r="G151" s="9">
        <v>90003</v>
      </c>
      <c r="H151" s="335">
        <f>90000+30000-5000</f>
        <v>115000</v>
      </c>
      <c r="I151" s="335">
        <f>90000+30000-5000</f>
        <v>115000</v>
      </c>
      <c r="J151" s="335"/>
      <c r="K151" s="335"/>
      <c r="L151" s="335"/>
      <c r="M151" s="335"/>
      <c r="N151" s="335"/>
    </row>
    <row r="152" spans="1:14" ht="4.5" customHeight="1">
      <c r="A152" s="324"/>
      <c r="B152" s="26"/>
      <c r="C152" s="334"/>
      <c r="D152" s="324"/>
      <c r="E152" s="346"/>
      <c r="F152" s="367"/>
      <c r="G152" s="9"/>
      <c r="H152" s="335"/>
      <c r="I152" s="335"/>
      <c r="J152" s="335"/>
      <c r="K152" s="335"/>
      <c r="L152" s="335"/>
      <c r="M152" s="335"/>
      <c r="N152" s="335"/>
    </row>
    <row r="153" spans="1:14" ht="12.75">
      <c r="A153" s="324"/>
      <c r="B153" s="26"/>
      <c r="C153" s="334" t="s">
        <v>222</v>
      </c>
      <c r="D153" s="324"/>
      <c r="E153" s="346"/>
      <c r="F153" s="367"/>
      <c r="G153" s="9">
        <v>90004</v>
      </c>
      <c r="H153" s="335">
        <v>40000</v>
      </c>
      <c r="I153" s="335">
        <v>40000</v>
      </c>
      <c r="J153" s="335"/>
      <c r="K153" s="335"/>
      <c r="L153" s="335"/>
      <c r="M153" s="335"/>
      <c r="N153" s="335"/>
    </row>
    <row r="154" spans="1:14" ht="4.5" customHeight="1">
      <c r="A154" s="324"/>
      <c r="B154" s="26"/>
      <c r="C154" s="334"/>
      <c r="D154" s="324"/>
      <c r="E154" s="346"/>
      <c r="F154" s="367"/>
      <c r="G154" s="9"/>
      <c r="H154" s="335"/>
      <c r="I154" s="335"/>
      <c r="J154" s="335"/>
      <c r="K154" s="335"/>
      <c r="L154" s="335"/>
      <c r="M154" s="335"/>
      <c r="N154" s="335"/>
    </row>
    <row r="155" spans="1:14" ht="12.75">
      <c r="A155" s="324"/>
      <c r="B155" s="26"/>
      <c r="C155" s="334" t="s">
        <v>223</v>
      </c>
      <c r="D155" s="324"/>
      <c r="E155" s="346"/>
      <c r="F155" s="367"/>
      <c r="G155" s="9">
        <v>90015</v>
      </c>
      <c r="H155" s="335">
        <f>I155+N155</f>
        <v>372050</v>
      </c>
      <c r="I155" s="335">
        <f>384900-12850</f>
        <v>372050</v>
      </c>
      <c r="J155" s="335"/>
      <c r="K155" s="335"/>
      <c r="L155" s="335"/>
      <c r="M155" s="335"/>
      <c r="N155" s="335"/>
    </row>
    <row r="156" spans="1:14" ht="5.25" customHeight="1">
      <c r="A156" s="324"/>
      <c r="B156" s="26"/>
      <c r="C156" s="334"/>
      <c r="D156" s="324"/>
      <c r="E156" s="346"/>
      <c r="F156" s="367"/>
      <c r="G156" s="9"/>
      <c r="H156" s="335"/>
      <c r="I156" s="335"/>
      <c r="J156" s="335"/>
      <c r="K156" s="335"/>
      <c r="L156" s="335"/>
      <c r="M156" s="335"/>
      <c r="N156" s="335"/>
    </row>
    <row r="157" spans="1:14" ht="12.75">
      <c r="A157" s="324"/>
      <c r="B157" s="26"/>
      <c r="C157" s="334" t="s">
        <v>224</v>
      </c>
      <c r="D157" s="324"/>
      <c r="E157" s="346"/>
      <c r="F157" s="367"/>
      <c r="G157" s="9">
        <v>90017</v>
      </c>
      <c r="H157" s="335">
        <f>300000+1000</f>
        <v>301000</v>
      </c>
      <c r="I157" s="335">
        <f>300000+1000</f>
        <v>301000</v>
      </c>
      <c r="J157" s="335"/>
      <c r="K157" s="335">
        <f>300000+1000</f>
        <v>301000</v>
      </c>
      <c r="L157" s="335"/>
      <c r="M157" s="335"/>
      <c r="N157" s="335"/>
    </row>
    <row r="158" spans="1:14" ht="4.5" customHeight="1">
      <c r="A158" s="324"/>
      <c r="B158" s="26"/>
      <c r="C158" s="334"/>
      <c r="D158" s="324"/>
      <c r="E158" s="346"/>
      <c r="F158" s="367"/>
      <c r="G158" s="9"/>
      <c r="H158" s="335"/>
      <c r="I158" s="335"/>
      <c r="J158" s="335"/>
      <c r="K158" s="335"/>
      <c r="L158" s="335"/>
      <c r="M158" s="335"/>
      <c r="N158" s="335"/>
    </row>
    <row r="159" spans="1:14" ht="12.75">
      <c r="A159" s="324"/>
      <c r="B159" s="26"/>
      <c r="C159" s="334" t="s">
        <v>176</v>
      </c>
      <c r="D159" s="324"/>
      <c r="E159" s="346"/>
      <c r="F159" s="367"/>
      <c r="G159" s="9">
        <v>90095</v>
      </c>
      <c r="H159" s="335">
        <v>290000</v>
      </c>
      <c r="I159" s="335">
        <v>290000</v>
      </c>
      <c r="J159" s="41">
        <v>80000</v>
      </c>
      <c r="K159" s="335"/>
      <c r="L159" s="335"/>
      <c r="M159" s="335"/>
      <c r="N159" s="335"/>
    </row>
    <row r="160" spans="1:14" ht="12.75">
      <c r="A160" s="324"/>
      <c r="B160" s="261"/>
      <c r="C160" s="334"/>
      <c r="D160" s="324"/>
      <c r="E160" s="346"/>
      <c r="F160" s="367"/>
      <c r="G160" s="367"/>
      <c r="H160" s="332"/>
      <c r="I160" s="332"/>
      <c r="J160" s="332"/>
      <c r="K160" s="332"/>
      <c r="L160" s="332"/>
      <c r="M160" s="331"/>
      <c r="N160" s="380"/>
    </row>
    <row r="161" spans="1:16" ht="15">
      <c r="A161" s="324"/>
      <c r="B161" s="53"/>
      <c r="C161" s="100"/>
      <c r="D161" s="100"/>
      <c r="E161" s="100"/>
      <c r="F161" s="150"/>
      <c r="G161" s="29"/>
      <c r="H161" s="29"/>
      <c r="I161" s="29"/>
      <c r="J161" s="29"/>
      <c r="K161" s="29"/>
      <c r="L161" s="29"/>
      <c r="M161" s="29"/>
      <c r="N161" s="29"/>
      <c r="O161" s="324"/>
      <c r="P161" s="324"/>
    </row>
    <row r="162" spans="1:14" ht="30.75" thickBot="1">
      <c r="A162" s="324"/>
      <c r="B162" s="92">
        <v>15</v>
      </c>
      <c r="C162" s="305" t="s">
        <v>225</v>
      </c>
      <c r="D162" s="292"/>
      <c r="E162" s="292"/>
      <c r="F162" s="293">
        <v>921</v>
      </c>
      <c r="G162" s="309"/>
      <c r="H162" s="296">
        <f aca="true" t="shared" si="3" ref="H162:N162">H164+H166</f>
        <v>735000</v>
      </c>
      <c r="I162" s="297">
        <f t="shared" si="3"/>
        <v>715000</v>
      </c>
      <c r="J162" s="297">
        <f t="shared" si="3"/>
        <v>0</v>
      </c>
      <c r="K162" s="297">
        <f t="shared" si="3"/>
        <v>715000</v>
      </c>
      <c r="L162" s="310">
        <f t="shared" si="3"/>
        <v>0</v>
      </c>
      <c r="M162" s="310">
        <f t="shared" si="3"/>
        <v>0</v>
      </c>
      <c r="N162" s="297">
        <f t="shared" si="3"/>
        <v>20000</v>
      </c>
    </row>
    <row r="163" spans="1:14" ht="12.75">
      <c r="A163" s="324"/>
      <c r="B163" s="39"/>
      <c r="C163" s="39"/>
      <c r="D163" s="29"/>
      <c r="E163" s="46"/>
      <c r="F163" s="47"/>
      <c r="G163" s="47"/>
      <c r="H163" s="41"/>
      <c r="I163" s="41"/>
      <c r="J163" s="41"/>
      <c r="K163" s="41"/>
      <c r="L163" s="41"/>
      <c r="M163" s="41"/>
      <c r="N163" s="41"/>
    </row>
    <row r="164" spans="1:14" ht="12.75">
      <c r="A164" s="324"/>
      <c r="B164" s="39"/>
      <c r="C164" s="39" t="s">
        <v>226</v>
      </c>
      <c r="D164" s="29"/>
      <c r="E164" s="46"/>
      <c r="F164" s="47"/>
      <c r="G164" s="9">
        <v>92109</v>
      </c>
      <c r="H164" s="41">
        <f>I164+N164</f>
        <v>485000</v>
      </c>
      <c r="I164" s="41">
        <f>460000+5000</f>
        <v>465000</v>
      </c>
      <c r="J164" s="41"/>
      <c r="K164" s="41">
        <v>465000</v>
      </c>
      <c r="L164" s="41"/>
      <c r="M164" s="41"/>
      <c r="N164" s="41">
        <v>20000</v>
      </c>
    </row>
    <row r="165" spans="1:14" ht="5.25" customHeight="1">
      <c r="A165" s="324"/>
      <c r="B165" s="39"/>
      <c r="C165" s="39"/>
      <c r="D165" s="29"/>
      <c r="E165" s="46"/>
      <c r="F165" s="47"/>
      <c r="G165" s="9"/>
      <c r="H165" s="41"/>
      <c r="I165" s="41"/>
      <c r="J165" s="41"/>
      <c r="K165" s="41"/>
      <c r="L165" s="41"/>
      <c r="M165" s="41"/>
      <c r="N165" s="41"/>
    </row>
    <row r="166" spans="1:14" ht="12.75">
      <c r="A166" s="324"/>
      <c r="B166" s="39"/>
      <c r="C166" s="39" t="s">
        <v>227</v>
      </c>
      <c r="D166" s="29"/>
      <c r="E166" s="46"/>
      <c r="F166" s="47"/>
      <c r="G166" s="9">
        <v>92116</v>
      </c>
      <c r="H166" s="41">
        <f>240000+10000</f>
        <v>250000</v>
      </c>
      <c r="I166" s="41">
        <f>240000+10000</f>
        <v>250000</v>
      </c>
      <c r="J166" s="41"/>
      <c r="K166" s="41">
        <f>240000+10000</f>
        <v>250000</v>
      </c>
      <c r="L166" s="41"/>
      <c r="M166" s="41"/>
      <c r="N166" s="41"/>
    </row>
    <row r="167" spans="1:14" ht="12.75">
      <c r="A167" s="324"/>
      <c r="B167" s="261"/>
      <c r="C167" s="334"/>
      <c r="D167" s="324"/>
      <c r="E167" s="346"/>
      <c r="F167" s="367"/>
      <c r="G167" s="367"/>
      <c r="H167" s="332"/>
      <c r="I167" s="332"/>
      <c r="J167" s="332"/>
      <c r="K167" s="332"/>
      <c r="L167" s="332"/>
      <c r="M167" s="331"/>
      <c r="N167" s="331"/>
    </row>
    <row r="168" spans="1:15" ht="12.75">
      <c r="A168" s="324"/>
      <c r="B168" s="152"/>
      <c r="C168" s="324"/>
      <c r="D168" s="324"/>
      <c r="E168" s="324"/>
      <c r="F168" s="328"/>
      <c r="G168" s="328"/>
      <c r="H168" s="324"/>
      <c r="I168" s="324"/>
      <c r="J168" s="324"/>
      <c r="K168" s="324"/>
      <c r="L168" s="324"/>
      <c r="M168" s="338"/>
      <c r="N168" s="338"/>
      <c r="O168" s="324"/>
    </row>
    <row r="169" spans="1:14" ht="15.75" thickBot="1">
      <c r="A169" s="324"/>
      <c r="B169" s="92">
        <v>16</v>
      </c>
      <c r="C169" s="291" t="s">
        <v>228</v>
      </c>
      <c r="D169" s="292"/>
      <c r="E169" s="292"/>
      <c r="F169" s="293">
        <v>926</v>
      </c>
      <c r="G169" s="309"/>
      <c r="H169" s="296">
        <f aca="true" t="shared" si="4" ref="H169:N169">H171</f>
        <v>90000</v>
      </c>
      <c r="I169" s="297">
        <f t="shared" si="4"/>
        <v>85000</v>
      </c>
      <c r="J169" s="297">
        <f t="shared" si="4"/>
        <v>0</v>
      </c>
      <c r="K169" s="297">
        <f t="shared" si="4"/>
        <v>60000</v>
      </c>
      <c r="L169" s="297">
        <f t="shared" si="4"/>
        <v>0</v>
      </c>
      <c r="M169" s="297">
        <f t="shared" si="4"/>
        <v>0</v>
      </c>
      <c r="N169" s="297">
        <f t="shared" si="4"/>
        <v>5000</v>
      </c>
    </row>
    <row r="170" spans="1:14" ht="8.25" customHeight="1">
      <c r="A170" s="324"/>
      <c r="B170" s="70"/>
      <c r="C170" s="70"/>
      <c r="D170" s="71"/>
      <c r="E170" s="132"/>
      <c r="F170" s="10"/>
      <c r="G170" s="47"/>
      <c r="H170" s="133"/>
      <c r="I170" s="133"/>
      <c r="J170" s="133"/>
      <c r="K170" s="134"/>
      <c r="L170" s="134"/>
      <c r="M170" s="134"/>
      <c r="N170" s="134"/>
    </row>
    <row r="171" spans="1:14" ht="12.75">
      <c r="A171" s="324"/>
      <c r="B171" s="334"/>
      <c r="C171" s="334" t="s">
        <v>229</v>
      </c>
      <c r="D171" s="324"/>
      <c r="E171" s="346"/>
      <c r="F171" s="47"/>
      <c r="G171" s="9">
        <v>92605</v>
      </c>
      <c r="H171" s="335">
        <f>I171+N171</f>
        <v>90000</v>
      </c>
      <c r="I171" s="335">
        <f>80000-2300+10000-2700</f>
        <v>85000</v>
      </c>
      <c r="J171" s="335"/>
      <c r="K171" s="335">
        <v>60000</v>
      </c>
      <c r="L171" s="332"/>
      <c r="M171" s="332"/>
      <c r="N171" s="335">
        <f>2300+2700</f>
        <v>5000</v>
      </c>
    </row>
    <row r="172" spans="1:14" ht="12.75">
      <c r="A172" s="324"/>
      <c r="B172" s="334"/>
      <c r="C172" s="334"/>
      <c r="D172" s="324"/>
      <c r="E172" s="346"/>
      <c r="F172" s="332"/>
      <c r="G172" s="332"/>
      <c r="H172" s="332"/>
      <c r="I172" s="332"/>
      <c r="J172" s="332"/>
      <c r="K172" s="332"/>
      <c r="L172" s="332"/>
      <c r="M172" s="332"/>
      <c r="N172" s="332"/>
    </row>
    <row r="173" spans="1:16" ht="12.75">
      <c r="A173" s="324"/>
      <c r="B173" s="324"/>
      <c r="C173" s="324"/>
      <c r="D173" s="324"/>
      <c r="E173" s="324"/>
      <c r="F173" s="324"/>
      <c r="G173" s="324"/>
      <c r="H173" s="324"/>
      <c r="I173" s="324"/>
      <c r="J173" s="324"/>
      <c r="K173" s="324"/>
      <c r="L173" s="324"/>
      <c r="M173" s="324"/>
      <c r="N173" s="324"/>
      <c r="O173" s="324"/>
      <c r="P173" s="324"/>
    </row>
    <row r="174" spans="1:14" ht="12.75">
      <c r="A174" s="324"/>
      <c r="B174" s="324"/>
      <c r="C174" s="324"/>
      <c r="D174" s="324"/>
      <c r="E174" s="324"/>
      <c r="F174" s="324"/>
      <c r="G174" s="324"/>
      <c r="H174" s="324"/>
      <c r="I174" s="324"/>
      <c r="J174" s="324"/>
      <c r="K174" s="324"/>
      <c r="L174" s="324"/>
      <c r="M174" s="324"/>
      <c r="N174" s="324"/>
    </row>
    <row r="175" spans="1:14" ht="12.75">
      <c r="A175" s="324"/>
      <c r="B175" s="324"/>
      <c r="C175" s="324"/>
      <c r="D175" s="324"/>
      <c r="E175" s="324"/>
      <c r="F175" s="324"/>
      <c r="G175" s="324"/>
      <c r="H175" s="324"/>
      <c r="I175" s="324"/>
      <c r="J175" s="324"/>
      <c r="K175" s="324"/>
      <c r="L175" s="324"/>
      <c r="M175" s="324"/>
      <c r="N175" s="324"/>
    </row>
    <row r="176" spans="1:14" ht="12.75">
      <c r="A176" s="324"/>
      <c r="B176" s="324"/>
      <c r="C176" s="324"/>
      <c r="D176" s="324"/>
      <c r="E176" s="324"/>
      <c r="F176" s="324"/>
      <c r="G176" s="324"/>
      <c r="H176" s="324"/>
      <c r="I176" s="324"/>
      <c r="J176" s="324"/>
      <c r="K176" s="324"/>
      <c r="L176" s="324"/>
      <c r="M176" s="324"/>
      <c r="N176" s="324"/>
    </row>
    <row r="177" spans="2:15" ht="12.75">
      <c r="B177" s="53"/>
      <c r="C177" s="53"/>
      <c r="D177" s="53"/>
      <c r="E177" s="53"/>
      <c r="F177" s="53"/>
      <c r="G177" s="53"/>
      <c r="H177" s="53"/>
      <c r="I177" s="53"/>
      <c r="J177" s="54"/>
      <c r="K177" s="54"/>
      <c r="L177" s="54"/>
      <c r="M177" s="54"/>
      <c r="N177" s="53"/>
      <c r="O177" s="324"/>
    </row>
    <row r="178" spans="1:14" ht="15.75">
      <c r="A178" s="324"/>
      <c r="B178" s="263" t="s">
        <v>230</v>
      </c>
      <c r="C178" s="136" t="s">
        <v>231</v>
      </c>
      <c r="D178" s="137"/>
      <c r="E178" s="138"/>
      <c r="F178" s="138"/>
      <c r="G178" s="138"/>
      <c r="H178" s="138"/>
      <c r="I178" s="138"/>
      <c r="J178" s="139"/>
      <c r="K178" s="138"/>
      <c r="L178" s="138"/>
      <c r="M178" s="143"/>
      <c r="N178" s="143"/>
    </row>
    <row r="179" spans="1:15" ht="6.75" customHeight="1">
      <c r="A179" s="324"/>
      <c r="B179" s="141"/>
      <c r="C179" s="142"/>
      <c r="D179" s="143"/>
      <c r="E179" s="143"/>
      <c r="F179" s="143"/>
      <c r="G179" s="143"/>
      <c r="H179" s="143"/>
      <c r="I179" s="143"/>
      <c r="J179" s="144"/>
      <c r="K179" s="143"/>
      <c r="L179" s="143"/>
      <c r="M179" s="143"/>
      <c r="N179" s="143"/>
      <c r="O179" s="325"/>
    </row>
    <row r="180" spans="1:15" ht="15.75">
      <c r="A180" s="324"/>
      <c r="B180" s="141"/>
      <c r="C180" s="142"/>
      <c r="D180" s="143"/>
      <c r="E180" s="143"/>
      <c r="F180" s="143"/>
      <c r="G180" s="143"/>
      <c r="H180" s="143"/>
      <c r="I180" s="143"/>
      <c r="J180" s="144"/>
      <c r="K180" s="143"/>
      <c r="L180" s="370" t="s">
        <v>184</v>
      </c>
      <c r="M180" s="370"/>
      <c r="N180" s="240" t="s">
        <v>232</v>
      </c>
      <c r="O180" s="325"/>
    </row>
    <row r="181" spans="1:15" ht="6" customHeight="1">
      <c r="A181" s="324"/>
      <c r="B181" s="141"/>
      <c r="C181" s="142"/>
      <c r="D181" s="143"/>
      <c r="E181" s="143"/>
      <c r="F181" s="143"/>
      <c r="G181" s="143"/>
      <c r="H181" s="143"/>
      <c r="I181" s="143"/>
      <c r="J181" s="144"/>
      <c r="K181" s="143"/>
      <c r="L181" s="328"/>
      <c r="M181" s="328"/>
      <c r="N181" s="363"/>
      <c r="O181" s="325"/>
    </row>
    <row r="182" spans="1:14" ht="12.75">
      <c r="A182" s="324"/>
      <c r="B182" s="42">
        <v>1</v>
      </c>
      <c r="C182" s="93">
        <v>2</v>
      </c>
      <c r="D182" s="108"/>
      <c r="E182" s="94"/>
      <c r="F182" s="42">
        <v>3</v>
      </c>
      <c r="G182" s="44">
        <v>4</v>
      </c>
      <c r="H182" s="42">
        <v>5</v>
      </c>
      <c r="I182" s="42">
        <v>6</v>
      </c>
      <c r="J182" s="109">
        <v>7</v>
      </c>
      <c r="K182" s="109">
        <v>8</v>
      </c>
      <c r="L182" s="110">
        <v>9</v>
      </c>
      <c r="M182" s="110">
        <v>10</v>
      </c>
      <c r="N182" s="42">
        <v>11</v>
      </c>
    </row>
    <row r="183" spans="1:15" ht="7.5" customHeight="1">
      <c r="A183" s="324"/>
      <c r="B183" s="53"/>
      <c r="C183" s="12"/>
      <c r="D183" s="12"/>
      <c r="E183" s="12"/>
      <c r="F183" s="53"/>
      <c r="G183" s="53"/>
      <c r="H183" s="53"/>
      <c r="I183" s="53"/>
      <c r="J183" s="54"/>
      <c r="K183" s="54"/>
      <c r="L183" s="54"/>
      <c r="M183" s="54"/>
      <c r="N183" s="53"/>
      <c r="O183" s="324"/>
    </row>
    <row r="184" spans="1:14" ht="21" customHeight="1">
      <c r="A184" s="324"/>
      <c r="B184" s="147" t="s">
        <v>233</v>
      </c>
      <c r="C184" s="147"/>
      <c r="D184" s="147"/>
      <c r="E184" s="147"/>
      <c r="F184" s="147"/>
      <c r="G184" s="148"/>
      <c r="H184" s="113">
        <f>H186+H191+H197+H217</f>
        <v>1097032</v>
      </c>
      <c r="I184" s="113">
        <f>I186+I191+I197+I217</f>
        <v>1093032</v>
      </c>
      <c r="J184" s="113">
        <f>J186+J191+J197+J217</f>
        <v>291340</v>
      </c>
      <c r="K184" s="113">
        <f>K186+K191+K197</f>
        <v>0</v>
      </c>
      <c r="L184" s="113">
        <f>L186+L191+L197</f>
        <v>0</v>
      </c>
      <c r="M184" s="113">
        <f>M186+M191+M197</f>
        <v>0</v>
      </c>
      <c r="N184" s="113">
        <f>N186+N191+N197</f>
        <v>4000</v>
      </c>
    </row>
    <row r="185" spans="1:15" ht="6.75" customHeight="1">
      <c r="A185" s="324"/>
      <c r="B185" s="338"/>
      <c r="C185" s="324"/>
      <c r="D185" s="324"/>
      <c r="E185" s="324"/>
      <c r="F185" s="324"/>
      <c r="G185" s="324"/>
      <c r="H185" s="324"/>
      <c r="I185" s="324"/>
      <c r="J185" s="324"/>
      <c r="K185" s="338"/>
      <c r="L185" s="324"/>
      <c r="M185" s="324"/>
      <c r="N185" s="324"/>
      <c r="O185" s="324"/>
    </row>
    <row r="186" spans="1:14" ht="15.75" thickBot="1">
      <c r="A186" s="346"/>
      <c r="B186" s="92">
        <v>1</v>
      </c>
      <c r="C186" s="291" t="s">
        <v>55</v>
      </c>
      <c r="D186" s="292"/>
      <c r="E186" s="292"/>
      <c r="F186" s="293">
        <v>750</v>
      </c>
      <c r="G186" s="311"/>
      <c r="H186" s="296">
        <f>H188+SUM(H190:H190)</f>
        <v>91140</v>
      </c>
      <c r="I186" s="296">
        <f>I188+SUM(I190:I190)</f>
        <v>91140</v>
      </c>
      <c r="J186" s="297">
        <f>J188</f>
        <v>91140</v>
      </c>
      <c r="K186" s="297">
        <f>K188</f>
        <v>0</v>
      </c>
      <c r="L186" s="297">
        <f>L188</f>
        <v>0</v>
      </c>
      <c r="M186" s="297">
        <f>M188</f>
        <v>0</v>
      </c>
      <c r="N186" s="297">
        <f>N188</f>
        <v>0</v>
      </c>
    </row>
    <row r="187" spans="1:14" ht="6.75" customHeight="1">
      <c r="A187" s="346"/>
      <c r="B187" s="26"/>
      <c r="C187" s="39"/>
      <c r="D187" s="29"/>
      <c r="E187" s="46"/>
      <c r="F187" s="149"/>
      <c r="G187" s="47"/>
      <c r="H187" s="26"/>
      <c r="I187" s="26"/>
      <c r="J187" s="26"/>
      <c r="K187" s="332"/>
      <c r="L187" s="332"/>
      <c r="M187" s="346"/>
      <c r="N187" s="332"/>
    </row>
    <row r="188" spans="1:14" ht="12.75">
      <c r="A188" s="346"/>
      <c r="B188" s="26"/>
      <c r="C188" s="39" t="s">
        <v>234</v>
      </c>
      <c r="D188" s="29"/>
      <c r="E188" s="46"/>
      <c r="F188" s="149"/>
      <c r="G188" s="9">
        <v>75011</v>
      </c>
      <c r="H188" s="41">
        <v>91140</v>
      </c>
      <c r="I188" s="41">
        <v>91140</v>
      </c>
      <c r="J188" s="41">
        <v>91140</v>
      </c>
      <c r="K188" s="335"/>
      <c r="L188" s="335"/>
      <c r="M188" s="346"/>
      <c r="N188" s="332"/>
    </row>
    <row r="189" spans="1:14" ht="12.75">
      <c r="A189" s="346"/>
      <c r="B189" s="26"/>
      <c r="C189" s="39"/>
      <c r="D189" s="29"/>
      <c r="E189" s="46"/>
      <c r="F189" s="149"/>
      <c r="G189" s="9"/>
      <c r="H189" s="41"/>
      <c r="I189" s="41"/>
      <c r="J189" s="41"/>
      <c r="K189" s="335"/>
      <c r="L189" s="335"/>
      <c r="M189" s="346"/>
      <c r="N189" s="332"/>
    </row>
    <row r="190" spans="1:14" ht="12.75">
      <c r="A190" s="324"/>
      <c r="B190" s="29"/>
      <c r="C190" s="29"/>
      <c r="D190" s="29"/>
      <c r="E190" s="29"/>
      <c r="F190" s="128"/>
      <c r="G190" s="54"/>
      <c r="H190" s="64"/>
      <c r="I190" s="64"/>
      <c r="J190" s="64"/>
      <c r="K190" s="337"/>
      <c r="L190" s="337"/>
      <c r="M190" s="324"/>
      <c r="N190" s="324"/>
    </row>
    <row r="191" spans="1:14" ht="45.75" customHeight="1" thickBot="1">
      <c r="A191" s="324"/>
      <c r="B191" s="92">
        <v>2</v>
      </c>
      <c r="C191" s="305" t="s">
        <v>235</v>
      </c>
      <c r="D191" s="292"/>
      <c r="E191" s="292"/>
      <c r="F191" s="293">
        <v>751</v>
      </c>
      <c r="G191" s="303"/>
      <c r="H191" s="312">
        <f>H193</f>
        <v>2880</v>
      </c>
      <c r="I191" s="297">
        <f>I193</f>
        <v>2880</v>
      </c>
      <c r="J191" s="312">
        <f>J193</f>
        <v>2200</v>
      </c>
      <c r="K191" s="313"/>
      <c r="L191" s="314"/>
      <c r="M191" s="313"/>
      <c r="N191" s="313"/>
    </row>
    <row r="192" spans="1:14" ht="6.75" customHeight="1">
      <c r="A192" s="324"/>
      <c r="B192" s="26"/>
      <c r="C192" s="150"/>
      <c r="D192" s="150"/>
      <c r="E192" s="131"/>
      <c r="F192" s="131"/>
      <c r="G192" s="367"/>
      <c r="H192" s="344"/>
      <c r="I192" s="335"/>
      <c r="J192" s="346"/>
      <c r="K192" s="332"/>
      <c r="L192" s="332"/>
      <c r="M192" s="332"/>
      <c r="N192" s="332"/>
    </row>
    <row r="193" spans="1:14" ht="12.75">
      <c r="A193" s="324"/>
      <c r="B193" s="26"/>
      <c r="C193" s="29" t="s">
        <v>236</v>
      </c>
      <c r="D193" s="29"/>
      <c r="E193" s="46"/>
      <c r="F193" s="346"/>
      <c r="G193" s="9">
        <v>75101</v>
      </c>
      <c r="H193" s="344">
        <v>2880</v>
      </c>
      <c r="I193" s="335">
        <v>2880</v>
      </c>
      <c r="J193" s="350">
        <v>2200</v>
      </c>
      <c r="K193" s="332"/>
      <c r="L193" s="332"/>
      <c r="M193" s="332"/>
      <c r="N193" s="332"/>
    </row>
    <row r="194" spans="1:14" ht="12.75">
      <c r="A194" s="324"/>
      <c r="B194" s="26"/>
      <c r="C194" s="29" t="s">
        <v>237</v>
      </c>
      <c r="D194" s="29"/>
      <c r="E194" s="46"/>
      <c r="F194" s="346"/>
      <c r="G194" s="367"/>
      <c r="H194" s="346"/>
      <c r="I194" s="332"/>
      <c r="J194" s="346"/>
      <c r="K194" s="332"/>
      <c r="L194" s="332"/>
      <c r="M194" s="332"/>
      <c r="N194" s="332"/>
    </row>
    <row r="195" spans="1:14" ht="12.75">
      <c r="A195" s="324"/>
      <c r="B195" s="261"/>
      <c r="C195" s="29"/>
      <c r="D195" s="29"/>
      <c r="E195" s="46"/>
      <c r="F195" s="346"/>
      <c r="G195" s="367"/>
      <c r="H195" s="346"/>
      <c r="I195" s="332"/>
      <c r="J195" s="376"/>
      <c r="K195" s="332"/>
      <c r="L195" s="332"/>
      <c r="M195" s="332"/>
      <c r="N195" s="331"/>
    </row>
    <row r="196" spans="1:6" ht="12.75">
      <c r="A196" s="324"/>
      <c r="B196" s="152"/>
      <c r="C196" s="356"/>
      <c r="F196" s="356"/>
    </row>
    <row r="197" spans="1:14" ht="15.75" thickBot="1">
      <c r="A197" s="324"/>
      <c r="B197" s="92">
        <v>3</v>
      </c>
      <c r="C197" s="291" t="s">
        <v>115</v>
      </c>
      <c r="D197" s="292"/>
      <c r="E197" s="292"/>
      <c r="F197" s="293">
        <v>852</v>
      </c>
      <c r="G197" s="303"/>
      <c r="H197" s="300">
        <f aca="true" t="shared" si="5" ref="H197:N197">SUM(H199:H214)</f>
        <v>990162</v>
      </c>
      <c r="I197" s="300">
        <f t="shared" si="5"/>
        <v>986162</v>
      </c>
      <c r="J197" s="300">
        <f t="shared" si="5"/>
        <v>198000</v>
      </c>
      <c r="K197" s="300">
        <f t="shared" si="5"/>
        <v>0</v>
      </c>
      <c r="L197" s="300">
        <f t="shared" si="5"/>
        <v>0</v>
      </c>
      <c r="M197" s="300">
        <f t="shared" si="5"/>
        <v>0</v>
      </c>
      <c r="N197" s="300">
        <f t="shared" si="5"/>
        <v>4000</v>
      </c>
    </row>
    <row r="198" spans="1:14" ht="6.75" customHeight="1">
      <c r="A198" s="324"/>
      <c r="B198" s="39"/>
      <c r="C198" s="39"/>
      <c r="D198" s="29"/>
      <c r="E198" s="46"/>
      <c r="F198" s="46"/>
      <c r="G198" s="47"/>
      <c r="H198" s="46"/>
      <c r="I198" s="26"/>
      <c r="J198" s="46"/>
      <c r="K198" s="26"/>
      <c r="L198" s="26"/>
      <c r="M198" s="26"/>
      <c r="N198" s="26"/>
    </row>
    <row r="199" spans="1:14" ht="12.75" customHeight="1">
      <c r="A199" s="324"/>
      <c r="B199" s="39"/>
      <c r="C199" s="39" t="s">
        <v>238</v>
      </c>
      <c r="D199" s="29"/>
      <c r="E199" s="29"/>
      <c r="F199" s="26"/>
      <c r="G199" s="9">
        <v>85212</v>
      </c>
      <c r="H199" s="28">
        <v>4000</v>
      </c>
      <c r="I199" s="41">
        <v>0</v>
      </c>
      <c r="J199" s="46"/>
      <c r="K199" s="26"/>
      <c r="L199" s="26"/>
      <c r="M199" s="26"/>
      <c r="N199" s="41">
        <v>4000</v>
      </c>
    </row>
    <row r="200" spans="1:14" ht="12.75" customHeight="1">
      <c r="A200" s="324"/>
      <c r="B200" s="39"/>
      <c r="C200" s="39" t="s">
        <v>239</v>
      </c>
      <c r="D200" s="29"/>
      <c r="E200" s="29"/>
      <c r="F200" s="26"/>
      <c r="G200" s="47"/>
      <c r="H200" s="28"/>
      <c r="I200" s="41"/>
      <c r="J200" s="46"/>
      <c r="K200" s="26"/>
      <c r="L200" s="26"/>
      <c r="M200" s="26"/>
      <c r="N200" s="26"/>
    </row>
    <row r="201" spans="1:14" ht="12.75" customHeight="1">
      <c r="A201" s="324"/>
      <c r="B201" s="39"/>
      <c r="C201" s="39" t="s">
        <v>240</v>
      </c>
      <c r="D201" s="29"/>
      <c r="E201" s="29"/>
      <c r="F201" s="26"/>
      <c r="G201" s="47"/>
      <c r="H201" s="28"/>
      <c r="I201" s="41"/>
      <c r="J201" s="46"/>
      <c r="K201" s="26"/>
      <c r="L201" s="26"/>
      <c r="M201" s="26"/>
      <c r="N201" s="26"/>
    </row>
    <row r="202" spans="1:14" ht="12.75" customHeight="1">
      <c r="A202" s="324"/>
      <c r="B202" s="39"/>
      <c r="C202" s="39"/>
      <c r="D202" s="29"/>
      <c r="E202" s="29"/>
      <c r="F202" s="26"/>
      <c r="G202" s="47"/>
      <c r="H202" s="28"/>
      <c r="I202" s="41"/>
      <c r="J202" s="46"/>
      <c r="K202" s="26"/>
      <c r="L202" s="26"/>
      <c r="M202" s="26"/>
      <c r="N202" s="26"/>
    </row>
    <row r="203" spans="1:14" ht="12.75" customHeight="1">
      <c r="A203" s="324"/>
      <c r="B203" s="39"/>
      <c r="C203" s="39" t="s">
        <v>241</v>
      </c>
      <c r="D203" s="29"/>
      <c r="E203" s="29"/>
      <c r="F203" s="26"/>
      <c r="G203" s="9">
        <v>85213</v>
      </c>
      <c r="H203" s="28">
        <v>60446</v>
      </c>
      <c r="I203" s="41">
        <v>60446</v>
      </c>
      <c r="J203" s="46"/>
      <c r="K203" s="26"/>
      <c r="L203" s="26"/>
      <c r="M203" s="26"/>
      <c r="N203" s="26"/>
    </row>
    <row r="204" spans="1:14" ht="12.75" customHeight="1">
      <c r="A204" s="324"/>
      <c r="B204" s="39"/>
      <c r="C204" s="39" t="s">
        <v>242</v>
      </c>
      <c r="D204" s="29"/>
      <c r="E204" s="29"/>
      <c r="F204" s="26"/>
      <c r="G204" s="47"/>
      <c r="H204" s="28"/>
      <c r="I204" s="41"/>
      <c r="J204" s="46"/>
      <c r="K204" s="26"/>
      <c r="L204" s="26"/>
      <c r="M204" s="26"/>
      <c r="N204" s="26"/>
    </row>
    <row r="205" spans="1:14" ht="12.75" customHeight="1">
      <c r="A205" s="324"/>
      <c r="B205" s="39"/>
      <c r="C205" s="39" t="s">
        <v>243</v>
      </c>
      <c r="D205" s="29"/>
      <c r="E205" s="29"/>
      <c r="F205" s="26"/>
      <c r="G205" s="47"/>
      <c r="H205" s="28"/>
      <c r="I205" s="41"/>
      <c r="J205" s="46"/>
      <c r="K205" s="26"/>
      <c r="L205" s="26"/>
      <c r="M205" s="26"/>
      <c r="N205" s="26"/>
    </row>
    <row r="206" spans="1:14" ht="12.75" customHeight="1">
      <c r="A206" s="324"/>
      <c r="B206" s="39"/>
      <c r="C206" s="39" t="s">
        <v>244</v>
      </c>
      <c r="D206" s="29"/>
      <c r="E206" s="29"/>
      <c r="F206" s="26"/>
      <c r="G206" s="47"/>
      <c r="H206" s="28"/>
      <c r="I206" s="41"/>
      <c r="J206" s="46"/>
      <c r="K206" s="26"/>
      <c r="L206" s="26"/>
      <c r="M206" s="26"/>
      <c r="N206" s="26"/>
    </row>
    <row r="207" spans="1:14" ht="12.75" customHeight="1">
      <c r="A207" s="324"/>
      <c r="B207" s="39"/>
      <c r="C207" s="39"/>
      <c r="D207" s="29"/>
      <c r="E207" s="29"/>
      <c r="F207" s="26"/>
      <c r="G207" s="47"/>
      <c r="H207" s="28"/>
      <c r="I207" s="41"/>
      <c r="J207" s="46"/>
      <c r="K207" s="26"/>
      <c r="L207" s="26"/>
      <c r="M207" s="26"/>
      <c r="N207" s="26"/>
    </row>
    <row r="208" spans="1:14" ht="12.75">
      <c r="A208" s="324"/>
      <c r="B208" s="39"/>
      <c r="C208" s="39" t="s">
        <v>245</v>
      </c>
      <c r="D208" s="29"/>
      <c r="E208" s="29"/>
      <c r="F208" s="26"/>
      <c r="G208" s="9">
        <v>85214</v>
      </c>
      <c r="H208" s="28">
        <v>379139</v>
      </c>
      <c r="I208" s="41">
        <v>379139</v>
      </c>
      <c r="J208" s="28"/>
      <c r="K208" s="26"/>
      <c r="L208" s="26"/>
      <c r="M208" s="26"/>
      <c r="N208" s="26"/>
    </row>
    <row r="209" spans="1:14" ht="12.75">
      <c r="A209" s="324"/>
      <c r="B209" s="39"/>
      <c r="C209" s="39" t="s">
        <v>246</v>
      </c>
      <c r="D209" s="29"/>
      <c r="E209" s="29"/>
      <c r="F209" s="26"/>
      <c r="G209" s="9"/>
      <c r="H209" s="63"/>
      <c r="I209" s="57"/>
      <c r="J209" s="28"/>
      <c r="K209" s="26"/>
      <c r="L209" s="26"/>
      <c r="M209" s="26"/>
      <c r="N209" s="26"/>
    </row>
    <row r="210" spans="1:14" ht="12.75">
      <c r="A210" s="324"/>
      <c r="B210" s="39"/>
      <c r="C210" s="39"/>
      <c r="D210" s="29"/>
      <c r="E210" s="29"/>
      <c r="F210" s="26"/>
      <c r="G210" s="9"/>
      <c r="H210" s="28"/>
      <c r="I210" s="41"/>
      <c r="J210" s="28"/>
      <c r="K210" s="26"/>
      <c r="L210" s="26"/>
      <c r="M210" s="26"/>
      <c r="N210" s="26"/>
    </row>
    <row r="211" spans="2:14" ht="12.75">
      <c r="B211" s="26"/>
      <c r="C211" s="29" t="s">
        <v>247</v>
      </c>
      <c r="D211" s="29"/>
      <c r="E211" s="29"/>
      <c r="F211" s="26"/>
      <c r="G211" s="9">
        <v>85216</v>
      </c>
      <c r="H211" s="28">
        <v>340245</v>
      </c>
      <c r="I211" s="41">
        <v>340245</v>
      </c>
      <c r="J211" s="28"/>
      <c r="K211" s="26"/>
      <c r="L211" s="26"/>
      <c r="M211" s="26"/>
      <c r="N211" s="26"/>
    </row>
    <row r="212" spans="2:14" ht="12.75">
      <c r="B212" s="39"/>
      <c r="C212" s="39" t="s">
        <v>248</v>
      </c>
      <c r="D212" s="29"/>
      <c r="E212" s="29"/>
      <c r="F212" s="26"/>
      <c r="G212" s="9"/>
      <c r="H212" s="63"/>
      <c r="I212" s="57"/>
      <c r="J212" s="28"/>
      <c r="K212" s="26"/>
      <c r="L212" s="26"/>
      <c r="M212" s="26"/>
      <c r="N212" s="26"/>
    </row>
    <row r="213" spans="2:14" ht="12.75">
      <c r="B213" s="39"/>
      <c r="C213" s="39"/>
      <c r="D213" s="29"/>
      <c r="E213" s="29"/>
      <c r="F213" s="26"/>
      <c r="G213" s="9"/>
      <c r="H213" s="28"/>
      <c r="I213" s="41"/>
      <c r="J213" s="28"/>
      <c r="K213" s="26"/>
      <c r="L213" s="26"/>
      <c r="M213" s="26"/>
      <c r="N213" s="26"/>
    </row>
    <row r="214" spans="2:14" ht="12.75">
      <c r="B214" s="39"/>
      <c r="C214" s="39" t="s">
        <v>213</v>
      </c>
      <c r="D214" s="29"/>
      <c r="E214" s="46"/>
      <c r="F214" s="46"/>
      <c r="G214" s="9">
        <v>85219</v>
      </c>
      <c r="H214" s="28">
        <v>206332</v>
      </c>
      <c r="I214" s="41">
        <v>206332</v>
      </c>
      <c r="J214" s="28">
        <v>198000</v>
      </c>
      <c r="K214" s="26"/>
      <c r="L214" s="26"/>
      <c r="M214" s="26"/>
      <c r="N214" s="26"/>
    </row>
    <row r="215" spans="2:15" ht="12.75">
      <c r="B215" s="39"/>
      <c r="C215" s="39"/>
      <c r="D215" s="29"/>
      <c r="E215" s="29"/>
      <c r="F215" s="39"/>
      <c r="G215" s="92"/>
      <c r="H215" s="61"/>
      <c r="I215" s="61"/>
      <c r="J215" s="61"/>
      <c r="K215" s="39"/>
      <c r="L215" s="39"/>
      <c r="M215" s="39"/>
      <c r="N215" s="39"/>
      <c r="O215" s="334"/>
    </row>
    <row r="216" spans="2:14" ht="12.75">
      <c r="B216" s="29"/>
      <c r="C216" s="29"/>
      <c r="D216" s="29"/>
      <c r="E216" s="29"/>
      <c r="F216" s="29"/>
      <c r="G216" s="53"/>
      <c r="H216" s="31"/>
      <c r="I216" s="31"/>
      <c r="J216" s="31"/>
      <c r="K216" s="29"/>
      <c r="L216" s="29"/>
      <c r="M216" s="29"/>
      <c r="N216" s="29"/>
    </row>
    <row r="217" spans="2:14" ht="30.75" thickBot="1">
      <c r="B217" s="92">
        <v>4</v>
      </c>
      <c r="C217" s="305" t="s">
        <v>126</v>
      </c>
      <c r="D217" s="292"/>
      <c r="E217" s="292"/>
      <c r="F217" s="293">
        <v>900</v>
      </c>
      <c r="G217" s="303"/>
      <c r="H217" s="296">
        <f>H219</f>
        <v>12850</v>
      </c>
      <c r="I217" s="296">
        <f>I219</f>
        <v>12850</v>
      </c>
      <c r="J217" s="296"/>
      <c r="K217" s="296"/>
      <c r="L217" s="296"/>
      <c r="M217" s="296"/>
      <c r="N217" s="296"/>
    </row>
    <row r="218" spans="2:15" ht="7.5" customHeight="1">
      <c r="B218" s="39"/>
      <c r="C218" s="247"/>
      <c r="D218" s="29"/>
      <c r="E218" s="29"/>
      <c r="F218" s="247"/>
      <c r="G218" s="250"/>
      <c r="H218" s="251"/>
      <c r="I218" s="251"/>
      <c r="J218" s="251"/>
      <c r="K218" s="247"/>
      <c r="L218" s="247"/>
      <c r="M218" s="247"/>
      <c r="N218" s="247"/>
      <c r="O218" s="334"/>
    </row>
    <row r="219" spans="2:15" ht="12.75">
      <c r="B219" s="39"/>
      <c r="C219" s="334" t="s">
        <v>223</v>
      </c>
      <c r="D219" s="324"/>
      <c r="E219" s="324"/>
      <c r="F219" s="355"/>
      <c r="G219" s="92">
        <v>90015</v>
      </c>
      <c r="H219" s="336">
        <v>12850</v>
      </c>
      <c r="I219" s="336">
        <v>12850</v>
      </c>
      <c r="J219" s="336"/>
      <c r="K219" s="336"/>
      <c r="L219" s="336"/>
      <c r="M219" s="336"/>
      <c r="N219" s="336"/>
      <c r="O219" s="334"/>
    </row>
    <row r="220" spans="2:15" ht="12.75">
      <c r="B220" s="39"/>
      <c r="C220" s="39"/>
      <c r="D220" s="29"/>
      <c r="E220" s="29"/>
      <c r="F220" s="39"/>
      <c r="G220" s="92"/>
      <c r="H220" s="61"/>
      <c r="I220" s="61"/>
      <c r="J220" s="61"/>
      <c r="K220" s="39"/>
      <c r="L220" s="39"/>
      <c r="M220" s="39"/>
      <c r="N220" s="39"/>
      <c r="O220" s="334"/>
    </row>
    <row r="221" spans="1:15" ht="17.25" customHeight="1">
      <c r="A221" s="324"/>
      <c r="B221" s="152"/>
      <c r="C221" s="152"/>
      <c r="D221" s="29"/>
      <c r="E221" s="29"/>
      <c r="F221" s="29"/>
      <c r="G221" s="53"/>
      <c r="H221" s="31"/>
      <c r="I221" s="31"/>
      <c r="J221" s="31"/>
      <c r="K221" s="29"/>
      <c r="L221" s="29"/>
      <c r="M221" s="29"/>
      <c r="N221" s="29"/>
      <c r="O221" s="324"/>
    </row>
    <row r="222" spans="1:15" ht="17.25" customHeight="1">
      <c r="A222" s="324"/>
      <c r="B222" s="152"/>
      <c r="C222" s="152"/>
      <c r="D222" s="29"/>
      <c r="E222" s="29"/>
      <c r="F222" s="29"/>
      <c r="G222" s="53"/>
      <c r="H222" s="31"/>
      <c r="I222" s="31"/>
      <c r="J222" s="31"/>
      <c r="K222" s="29"/>
      <c r="L222" s="29"/>
      <c r="M222" s="29"/>
      <c r="N222" s="29"/>
      <c r="O222" s="324"/>
    </row>
    <row r="223" spans="1:14" ht="22.5" customHeight="1">
      <c r="A223" s="324"/>
      <c r="B223" s="262" t="s">
        <v>249</v>
      </c>
      <c r="C223" s="153" t="s">
        <v>250</v>
      </c>
      <c r="D223" s="154"/>
      <c r="E223" s="154"/>
      <c r="F223" s="154"/>
      <c r="G223" s="155"/>
      <c r="H223" s="156"/>
      <c r="I223" s="156"/>
      <c r="J223" s="156"/>
      <c r="K223" s="156"/>
      <c r="L223" s="370" t="s">
        <v>184</v>
      </c>
      <c r="M223" s="370"/>
      <c r="N223" s="240" t="s">
        <v>251</v>
      </c>
    </row>
    <row r="224" spans="1:14" ht="7.5" customHeight="1">
      <c r="A224" s="324"/>
      <c r="B224" s="265"/>
      <c r="C224" s="142"/>
      <c r="D224" s="157"/>
      <c r="E224" s="157"/>
      <c r="F224" s="157"/>
      <c r="G224" s="158"/>
      <c r="H224" s="143"/>
      <c r="I224" s="143"/>
      <c r="J224" s="143"/>
      <c r="K224" s="143"/>
      <c r="L224" s="143"/>
      <c r="M224" s="143"/>
      <c r="N224" s="143"/>
    </row>
    <row r="225" spans="1:14" ht="22.5" customHeight="1">
      <c r="A225" s="324"/>
      <c r="B225" s="42">
        <v>1</v>
      </c>
      <c r="C225" s="93">
        <v>2</v>
      </c>
      <c r="D225" s="108"/>
      <c r="E225" s="94"/>
      <c r="F225" s="42">
        <v>3</v>
      </c>
      <c r="G225" s="44">
        <v>4</v>
      </c>
      <c r="H225" s="42">
        <v>5</v>
      </c>
      <c r="I225" s="42">
        <v>6</v>
      </c>
      <c r="J225" s="109">
        <v>7</v>
      </c>
      <c r="K225" s="109">
        <v>8</v>
      </c>
      <c r="L225" s="110">
        <v>9</v>
      </c>
      <c r="M225" s="110">
        <v>10</v>
      </c>
      <c r="N225" s="42">
        <v>11</v>
      </c>
    </row>
    <row r="226" spans="1:15" ht="6.75" customHeight="1">
      <c r="A226" s="324"/>
      <c r="B226" s="324"/>
      <c r="C226" s="89"/>
      <c r="D226" s="324"/>
      <c r="E226" s="324"/>
      <c r="F226" s="324"/>
      <c r="G226" s="328"/>
      <c r="H226" s="324"/>
      <c r="I226" s="324"/>
      <c r="J226" s="324"/>
      <c r="K226" s="324"/>
      <c r="L226" s="324"/>
      <c r="M226" s="324"/>
      <c r="N226" s="324"/>
      <c r="O226" s="324"/>
    </row>
    <row r="227" spans="1:14" ht="18.75" customHeight="1" thickBot="1">
      <c r="A227" s="324"/>
      <c r="B227" s="9">
        <v>1</v>
      </c>
      <c r="C227" s="116" t="s">
        <v>252</v>
      </c>
      <c r="D227" s="116"/>
      <c r="E227" s="116"/>
      <c r="F227" s="117">
        <v>710</v>
      </c>
      <c r="G227" s="320"/>
      <c r="H227" s="321">
        <f>H229</f>
        <v>2000</v>
      </c>
      <c r="I227" s="297">
        <f>I229</f>
        <v>2000</v>
      </c>
      <c r="J227" s="315"/>
      <c r="K227" s="308"/>
      <c r="L227" s="308"/>
      <c r="M227" s="313"/>
      <c r="N227" s="310"/>
    </row>
    <row r="228" spans="1:14" ht="5.25" customHeight="1">
      <c r="A228" s="324"/>
      <c r="B228" s="9"/>
      <c r="C228" s="39"/>
      <c r="D228" s="29"/>
      <c r="E228" s="46"/>
      <c r="F228" s="149"/>
      <c r="G228" s="47"/>
      <c r="H228" s="28"/>
      <c r="I228" s="41"/>
      <c r="J228" s="46"/>
      <c r="K228" s="26"/>
      <c r="L228" s="26"/>
      <c r="M228" s="26"/>
      <c r="N228" s="41"/>
    </row>
    <row r="229" spans="1:14" ht="16.5" customHeight="1">
      <c r="A229" s="324"/>
      <c r="B229" s="9"/>
      <c r="C229" s="39" t="s">
        <v>253</v>
      </c>
      <c r="D229" s="29"/>
      <c r="E229" s="46"/>
      <c r="F229" s="149"/>
      <c r="G229" s="9">
        <v>71035</v>
      </c>
      <c r="H229" s="28">
        <v>2000</v>
      </c>
      <c r="I229" s="41">
        <v>2000</v>
      </c>
      <c r="J229" s="151"/>
      <c r="K229" s="26"/>
      <c r="L229" s="26"/>
      <c r="M229" s="26"/>
      <c r="N229" s="41"/>
    </row>
    <row r="230" spans="1:15" ht="16.5" customHeight="1">
      <c r="A230" s="324"/>
      <c r="B230" s="92"/>
      <c r="C230" s="39"/>
      <c r="D230" s="29"/>
      <c r="E230" s="29"/>
      <c r="F230" s="239"/>
      <c r="G230" s="92"/>
      <c r="H230" s="61"/>
      <c r="I230" s="61"/>
      <c r="J230" s="214"/>
      <c r="K230" s="39"/>
      <c r="L230" s="39"/>
      <c r="M230" s="39"/>
      <c r="N230" s="61"/>
      <c r="O230" s="334"/>
    </row>
    <row r="231" spans="1:14" ht="9" customHeight="1">
      <c r="A231" s="324"/>
      <c r="B231" s="6"/>
      <c r="C231" s="29"/>
      <c r="D231" s="29"/>
      <c r="E231" s="29"/>
      <c r="F231" s="128"/>
      <c r="G231" s="53"/>
      <c r="H231" s="31"/>
      <c r="I231" s="31"/>
      <c r="J231" s="29"/>
      <c r="K231" s="29"/>
      <c r="L231" s="29"/>
      <c r="M231" s="29"/>
      <c r="N231" s="31"/>
    </row>
    <row r="232" spans="1:15" ht="23.25" customHeight="1">
      <c r="A232" s="324"/>
      <c r="B232" s="266" t="s">
        <v>254</v>
      </c>
      <c r="C232" s="153" t="s">
        <v>255</v>
      </c>
      <c r="D232" s="156"/>
      <c r="E232" s="156"/>
      <c r="F232" s="159"/>
      <c r="G232" s="155"/>
      <c r="H232" s="160"/>
      <c r="I232" s="161"/>
      <c r="J232" s="156"/>
      <c r="K232" s="156"/>
      <c r="L232" s="156"/>
      <c r="M232" s="156"/>
      <c r="N232" s="160"/>
      <c r="O232" s="324"/>
    </row>
    <row r="233" spans="1:15" ht="14.25" customHeight="1">
      <c r="A233" s="324"/>
      <c r="B233" s="135"/>
      <c r="C233" s="142"/>
      <c r="D233" s="143"/>
      <c r="E233" s="143"/>
      <c r="F233" s="190"/>
      <c r="G233" s="158"/>
      <c r="H233" s="200"/>
      <c r="I233" s="196"/>
      <c r="J233" s="143"/>
      <c r="K233" s="143"/>
      <c r="L233" s="143"/>
      <c r="M233" s="143"/>
      <c r="N233" s="200"/>
      <c r="O233" s="324"/>
    </row>
    <row r="234" spans="1:14" ht="22.5" customHeight="1">
      <c r="A234" s="324"/>
      <c r="B234" s="42">
        <v>1</v>
      </c>
      <c r="C234" s="93">
        <v>2</v>
      </c>
      <c r="D234" s="108"/>
      <c r="E234" s="94"/>
      <c r="F234" s="42">
        <v>3</v>
      </c>
      <c r="G234" s="44">
        <v>4</v>
      </c>
      <c r="H234" s="42">
        <v>5</v>
      </c>
      <c r="I234" s="42">
        <v>6</v>
      </c>
      <c r="J234" s="109">
        <v>7</v>
      </c>
      <c r="K234" s="109">
        <v>8</v>
      </c>
      <c r="L234" s="110">
        <v>9</v>
      </c>
      <c r="M234" s="110">
        <v>10</v>
      </c>
      <c r="N234" s="42">
        <v>11</v>
      </c>
    </row>
    <row r="235" spans="1:17" ht="8.25" customHeight="1">
      <c r="A235" s="324"/>
      <c r="B235" s="135"/>
      <c r="C235" s="142"/>
      <c r="D235" s="143"/>
      <c r="E235" s="143"/>
      <c r="F235" s="190"/>
      <c r="G235" s="158"/>
      <c r="H235" s="200"/>
      <c r="I235" s="196"/>
      <c r="J235" s="143"/>
      <c r="K235" s="143"/>
      <c r="L235" s="143"/>
      <c r="M235" s="143"/>
      <c r="N235" s="200"/>
      <c r="O235" s="353"/>
      <c r="P235" s="325"/>
      <c r="Q235" s="325"/>
    </row>
    <row r="236" spans="1:15" ht="20.25">
      <c r="A236" s="324"/>
      <c r="B236" s="267"/>
      <c r="C236" s="162"/>
      <c r="D236" s="165" t="s">
        <v>256</v>
      </c>
      <c r="E236" s="140"/>
      <c r="F236" s="163"/>
      <c r="G236" s="164"/>
      <c r="H236" s="166">
        <f>H238+H244+H249</f>
        <v>360000</v>
      </c>
      <c r="I236" s="166">
        <f aca="true" t="shared" si="6" ref="I236:N236">I238+I244+I249</f>
        <v>60000</v>
      </c>
      <c r="J236" s="166"/>
      <c r="K236" s="166">
        <f t="shared" si="6"/>
        <v>40000</v>
      </c>
      <c r="L236" s="166"/>
      <c r="M236" s="166"/>
      <c r="N236" s="166">
        <f t="shared" si="6"/>
        <v>300000</v>
      </c>
      <c r="O236" s="324"/>
    </row>
    <row r="237" spans="1:15" ht="6.75" customHeight="1">
      <c r="A237" s="324"/>
      <c r="B237" s="192"/>
      <c r="C237" s="142"/>
      <c r="D237" s="157"/>
      <c r="E237" s="143"/>
      <c r="F237" s="190"/>
      <c r="G237" s="158"/>
      <c r="H237" s="193"/>
      <c r="I237" s="193"/>
      <c r="J237" s="193"/>
      <c r="K237" s="193"/>
      <c r="L237" s="193"/>
      <c r="M237" s="193"/>
      <c r="N237" s="193"/>
      <c r="O237" s="324"/>
    </row>
    <row r="238" spans="1:15" ht="15.75" thickBot="1">
      <c r="A238" s="324"/>
      <c r="B238" s="92">
        <v>1</v>
      </c>
      <c r="C238" s="291" t="s">
        <v>178</v>
      </c>
      <c r="D238" s="292"/>
      <c r="E238" s="293"/>
      <c r="F238" s="293">
        <v>600</v>
      </c>
      <c r="G238" s="303"/>
      <c r="H238" s="296">
        <f>H240+H242</f>
        <v>140000</v>
      </c>
      <c r="I238" s="296">
        <f aca="true" t="shared" si="7" ref="I238:N238">I240+I242</f>
        <v>40000</v>
      </c>
      <c r="J238" s="296"/>
      <c r="K238" s="296">
        <f t="shared" si="7"/>
        <v>40000</v>
      </c>
      <c r="L238" s="296"/>
      <c r="M238" s="296"/>
      <c r="N238" s="296">
        <f t="shared" si="7"/>
        <v>100000</v>
      </c>
      <c r="O238" s="324"/>
    </row>
    <row r="239" spans="1:15" ht="8.25" customHeight="1">
      <c r="A239" s="324"/>
      <c r="B239" s="92"/>
      <c r="C239" s="167"/>
      <c r="D239" s="71"/>
      <c r="E239" s="71"/>
      <c r="F239" s="168"/>
      <c r="G239" s="92"/>
      <c r="H239" s="169"/>
      <c r="I239" s="337"/>
      <c r="J239" s="369"/>
      <c r="K239" s="381"/>
      <c r="L239" s="369"/>
      <c r="M239" s="324"/>
      <c r="N239" s="169"/>
      <c r="O239" s="324"/>
    </row>
    <row r="240" spans="1:15" ht="12.75">
      <c r="A240" s="324"/>
      <c r="B240" s="9"/>
      <c r="C240" s="249" t="s">
        <v>257</v>
      </c>
      <c r="F240" s="332"/>
      <c r="G240" s="9">
        <v>60014</v>
      </c>
      <c r="H240" s="344">
        <f>50000+50000</f>
        <v>100000</v>
      </c>
      <c r="I240" s="335"/>
      <c r="J240" s="346"/>
      <c r="K240" s="335"/>
      <c r="L240" s="335"/>
      <c r="M240" s="332"/>
      <c r="N240" s="335">
        <v>100000</v>
      </c>
      <c r="O240" s="324"/>
    </row>
    <row r="241" spans="1:15" ht="7.5" customHeight="1">
      <c r="A241" s="324"/>
      <c r="B241" s="92"/>
      <c r="C241" s="334"/>
      <c r="F241" s="334"/>
      <c r="G241" s="92"/>
      <c r="H241" s="336"/>
      <c r="I241" s="336"/>
      <c r="J241" s="334"/>
      <c r="K241" s="336"/>
      <c r="L241" s="336"/>
      <c r="M241" s="334"/>
      <c r="N241" s="336"/>
      <c r="O241" s="324"/>
    </row>
    <row r="242" spans="1:15" ht="12.75">
      <c r="A242" s="324"/>
      <c r="B242" s="9"/>
      <c r="C242" s="249" t="s">
        <v>258</v>
      </c>
      <c r="F242" s="332"/>
      <c r="G242" s="9">
        <v>60016</v>
      </c>
      <c r="H242" s="344">
        <v>40000</v>
      </c>
      <c r="I242" s="335">
        <v>40000</v>
      </c>
      <c r="J242" s="346"/>
      <c r="K242" s="335">
        <v>40000</v>
      </c>
      <c r="L242" s="335"/>
      <c r="M242" s="332"/>
      <c r="N242" s="335"/>
      <c r="O242" s="324"/>
    </row>
    <row r="243" spans="1:14" ht="12" customHeight="1">
      <c r="A243" s="324"/>
      <c r="B243" s="53"/>
      <c r="C243" s="324"/>
      <c r="D243" s="324"/>
      <c r="E243" s="324"/>
      <c r="F243" s="324"/>
      <c r="G243" s="53"/>
      <c r="H243" s="337"/>
      <c r="I243" s="337"/>
      <c r="J243" s="324"/>
      <c r="K243" s="324"/>
      <c r="L243" s="324"/>
      <c r="M243" s="324"/>
      <c r="N243" s="337"/>
    </row>
    <row r="244" spans="1:14" ht="15.75" thickBot="1">
      <c r="A244" s="324"/>
      <c r="B244" s="92">
        <v>2</v>
      </c>
      <c r="C244" s="291" t="s">
        <v>108</v>
      </c>
      <c r="D244" s="292"/>
      <c r="E244" s="293"/>
      <c r="F244" s="293">
        <v>801</v>
      </c>
      <c r="G244" s="303"/>
      <c r="H244" s="296">
        <f>H246</f>
        <v>200000</v>
      </c>
      <c r="I244" s="298">
        <f aca="true" t="shared" si="8" ref="I244:N244">I246</f>
        <v>0</v>
      </c>
      <c r="J244" s="298">
        <f t="shared" si="8"/>
        <v>0</v>
      </c>
      <c r="K244" s="298">
        <f t="shared" si="8"/>
        <v>0</v>
      </c>
      <c r="L244" s="298">
        <f t="shared" si="8"/>
        <v>0</v>
      </c>
      <c r="M244" s="298">
        <f t="shared" si="8"/>
        <v>0</v>
      </c>
      <c r="N244" s="296">
        <f t="shared" si="8"/>
        <v>200000</v>
      </c>
    </row>
    <row r="245" spans="1:14" ht="8.25" customHeight="1">
      <c r="A245" s="324"/>
      <c r="B245" s="92"/>
      <c r="C245" s="167"/>
      <c r="D245" s="71"/>
      <c r="E245" s="71"/>
      <c r="F245" s="168"/>
      <c r="G245" s="92"/>
      <c r="H245" s="169"/>
      <c r="I245" s="337"/>
      <c r="J245" s="369"/>
      <c r="K245" s="381"/>
      <c r="L245" s="369"/>
      <c r="M245" s="324"/>
      <c r="N245" s="169"/>
    </row>
    <row r="246" spans="1:14" ht="12.75">
      <c r="A246" s="324"/>
      <c r="B246" s="9"/>
      <c r="C246" s="249" t="s">
        <v>259</v>
      </c>
      <c r="F246" s="332"/>
      <c r="G246" s="9">
        <v>80195</v>
      </c>
      <c r="H246" s="344">
        <v>200000</v>
      </c>
      <c r="I246" s="335"/>
      <c r="J246" s="346"/>
      <c r="K246" s="335"/>
      <c r="L246" s="335"/>
      <c r="M246" s="332"/>
      <c r="N246" s="335">
        <v>200000</v>
      </c>
    </row>
    <row r="247" spans="1:15" ht="12.75">
      <c r="A247" s="324"/>
      <c r="B247" s="92"/>
      <c r="C247" s="334"/>
      <c r="F247" s="334"/>
      <c r="G247" s="92"/>
      <c r="H247" s="336"/>
      <c r="I247" s="336"/>
      <c r="J247" s="334"/>
      <c r="K247" s="336"/>
      <c r="L247" s="336"/>
      <c r="M247" s="334"/>
      <c r="N247" s="336"/>
      <c r="O247" s="334"/>
    </row>
    <row r="248" spans="1:10" ht="12.75">
      <c r="A248" s="324"/>
      <c r="B248" s="152"/>
      <c r="J248" s="356"/>
    </row>
    <row r="249" spans="1:14" ht="15.75" thickBot="1">
      <c r="A249" s="324"/>
      <c r="B249" s="92">
        <v>3</v>
      </c>
      <c r="C249" s="291" t="s">
        <v>113</v>
      </c>
      <c r="D249" s="292"/>
      <c r="E249" s="292"/>
      <c r="F249" s="293">
        <v>851</v>
      </c>
      <c r="G249" s="303"/>
      <c r="H249" s="296">
        <f>H251</f>
        <v>20000</v>
      </c>
      <c r="I249" s="296">
        <f aca="true" t="shared" si="9" ref="I249:N249">I251</f>
        <v>20000</v>
      </c>
      <c r="J249" s="298">
        <f t="shared" si="9"/>
        <v>0</v>
      </c>
      <c r="K249" s="298">
        <f t="shared" si="9"/>
        <v>0</v>
      </c>
      <c r="L249" s="298">
        <f t="shared" si="9"/>
        <v>0</v>
      </c>
      <c r="M249" s="298">
        <f t="shared" si="9"/>
        <v>0</v>
      </c>
      <c r="N249" s="298">
        <f t="shared" si="9"/>
        <v>0</v>
      </c>
    </row>
    <row r="250" spans="1:14" ht="6" customHeight="1">
      <c r="A250" s="324"/>
      <c r="B250" s="70"/>
      <c r="C250" s="70"/>
      <c r="D250" s="71"/>
      <c r="E250" s="71"/>
      <c r="F250" s="168"/>
      <c r="G250" s="92"/>
      <c r="H250" s="169"/>
      <c r="I250" s="337"/>
      <c r="J250" s="369"/>
      <c r="K250" s="381"/>
      <c r="L250" s="369"/>
      <c r="M250" s="324"/>
      <c r="N250" s="169"/>
    </row>
    <row r="251" spans="1:14" ht="12" customHeight="1">
      <c r="A251" s="324"/>
      <c r="B251" s="9"/>
      <c r="C251" s="324" t="s">
        <v>260</v>
      </c>
      <c r="D251" s="324"/>
      <c r="E251" s="324"/>
      <c r="F251" s="332"/>
      <c r="G251" s="9">
        <v>85154</v>
      </c>
      <c r="H251" s="344">
        <v>20000</v>
      </c>
      <c r="I251" s="335">
        <v>20000</v>
      </c>
      <c r="J251" s="346"/>
      <c r="K251" s="335">
        <v>0</v>
      </c>
      <c r="L251" s="335"/>
      <c r="M251" s="332"/>
      <c r="N251" s="335"/>
    </row>
    <row r="252" spans="2:15" ht="12.75">
      <c r="B252" s="236"/>
      <c r="C252" s="236"/>
      <c r="D252" s="29"/>
      <c r="E252" s="29"/>
      <c r="F252" s="39"/>
      <c r="G252" s="39"/>
      <c r="H252" s="39"/>
      <c r="I252" s="39"/>
      <c r="J252" s="39"/>
      <c r="K252" s="39"/>
      <c r="L252" s="39"/>
      <c r="M252" s="39"/>
      <c r="N252" s="236"/>
      <c r="O252" s="334"/>
    </row>
    <row r="253" spans="1:14" ht="33" customHeight="1" thickBot="1">
      <c r="A253" s="324"/>
      <c r="B253" s="170" t="s">
        <v>261</v>
      </c>
      <c r="C253" s="170"/>
      <c r="D253" s="290"/>
      <c r="E253" s="170"/>
      <c r="F253" s="170"/>
      <c r="G253" s="322"/>
      <c r="H253" s="323">
        <f aca="true" t="shared" si="10" ref="H253:N253">H17+H184+H227+H236</f>
        <v>18959300</v>
      </c>
      <c r="I253" s="244">
        <f t="shared" si="10"/>
        <v>16665300</v>
      </c>
      <c r="J253" s="171">
        <f t="shared" si="10"/>
        <v>10112840</v>
      </c>
      <c r="K253" s="171">
        <f t="shared" si="10"/>
        <v>1123803</v>
      </c>
      <c r="L253" s="171">
        <f t="shared" si="10"/>
        <v>50000</v>
      </c>
      <c r="M253" s="172">
        <f t="shared" si="10"/>
        <v>0</v>
      </c>
      <c r="N253" s="171">
        <f t="shared" si="10"/>
        <v>2294000</v>
      </c>
    </row>
    <row r="254" spans="2:14" ht="13.5" thickTop="1">
      <c r="B254" s="338"/>
      <c r="C254" s="152"/>
      <c r="D254" s="324"/>
      <c r="E254" s="324"/>
      <c r="F254" s="324"/>
      <c r="G254" s="324"/>
      <c r="H254" s="337"/>
      <c r="I254" s="337"/>
      <c r="J254" s="324"/>
      <c r="K254" s="324"/>
      <c r="L254" s="324"/>
      <c r="M254" s="324"/>
      <c r="N254" s="338"/>
    </row>
    <row r="255" spans="2:14" ht="12.75">
      <c r="B255" s="338"/>
      <c r="C255" s="152"/>
      <c r="D255" s="324"/>
      <c r="E255" s="324"/>
      <c r="F255" s="324"/>
      <c r="G255" s="324"/>
      <c r="H255" s="337"/>
      <c r="I255" s="337"/>
      <c r="J255" s="324"/>
      <c r="K255" s="324"/>
      <c r="L255" s="324"/>
      <c r="M255" s="324"/>
      <c r="N255" s="338"/>
    </row>
    <row r="256" spans="1:14" s="382" customFormat="1" ht="18">
      <c r="A256" s="249"/>
      <c r="B256" s="279" t="s">
        <v>180</v>
      </c>
      <c r="C256" s="77" t="s">
        <v>262</v>
      </c>
      <c r="D256" s="271"/>
      <c r="E256" s="272"/>
      <c r="F256" s="273"/>
      <c r="G256" s="273"/>
      <c r="H256" s="273"/>
      <c r="I256" s="273"/>
      <c r="J256" s="273"/>
      <c r="K256" s="274"/>
      <c r="L256" s="273"/>
      <c r="M256" s="271"/>
      <c r="N256" s="271"/>
    </row>
    <row r="257" spans="2:14" s="382" customFormat="1" ht="6.75" customHeight="1">
      <c r="B257" s="280"/>
      <c r="C257" s="77"/>
      <c r="D257" s="271"/>
      <c r="E257" s="272"/>
      <c r="F257" s="273"/>
      <c r="G257" s="273"/>
      <c r="H257" s="273"/>
      <c r="I257" s="273"/>
      <c r="J257" s="273"/>
      <c r="K257" s="274"/>
      <c r="L257" s="273"/>
      <c r="M257" s="271"/>
      <c r="N257" s="271"/>
    </row>
    <row r="258" spans="2:14" s="382" customFormat="1" ht="18">
      <c r="B258" s="280"/>
      <c r="C258" s="77" t="s">
        <v>263</v>
      </c>
      <c r="D258" s="271"/>
      <c r="E258" s="272"/>
      <c r="F258" s="273"/>
      <c r="G258" s="273"/>
      <c r="H258" s="273"/>
      <c r="I258" s="273"/>
      <c r="J258" s="273"/>
      <c r="K258" s="274"/>
      <c r="L258" s="273"/>
      <c r="M258" s="271"/>
      <c r="N258" s="271"/>
    </row>
    <row r="259" spans="2:14" s="382" customFormat="1" ht="9" customHeight="1">
      <c r="B259" s="280"/>
      <c r="C259" s="77"/>
      <c r="D259" s="271"/>
      <c r="E259" s="272"/>
      <c r="F259" s="273"/>
      <c r="G259" s="273"/>
      <c r="H259" s="273"/>
      <c r="I259" s="273"/>
      <c r="J259" s="273"/>
      <c r="K259" s="274"/>
      <c r="L259" s="273"/>
      <c r="M259" s="271"/>
      <c r="N259" s="271"/>
    </row>
    <row r="260" spans="2:14" s="382" customFormat="1" ht="18">
      <c r="B260" s="280"/>
      <c r="C260" s="77" t="s">
        <v>264</v>
      </c>
      <c r="D260" s="271"/>
      <c r="E260" s="272"/>
      <c r="F260" s="273"/>
      <c r="G260" s="273"/>
      <c r="H260" s="273"/>
      <c r="I260" s="273"/>
      <c r="J260" s="273"/>
      <c r="K260" s="274"/>
      <c r="L260" s="273"/>
      <c r="M260" s="271"/>
      <c r="N260" s="271"/>
    </row>
    <row r="261" spans="1:14" ht="15.75">
      <c r="A261" s="382"/>
      <c r="B261" s="280"/>
      <c r="C261" s="275"/>
      <c r="D261" s="77"/>
      <c r="E261" s="77"/>
      <c r="K261" s="276"/>
      <c r="L261" s="275"/>
      <c r="M261" s="77"/>
      <c r="N261" s="77"/>
    </row>
    <row r="262" spans="2:14" ht="15.75">
      <c r="B262" s="279" t="s">
        <v>220</v>
      </c>
      <c r="C262" s="77" t="s">
        <v>265</v>
      </c>
      <c r="D262" s="77"/>
      <c r="E262" s="277"/>
      <c r="F262" s="275"/>
      <c r="G262" s="275"/>
      <c r="H262" s="275"/>
      <c r="I262" s="275"/>
      <c r="J262" s="275"/>
      <c r="K262" s="276"/>
      <c r="L262" s="275"/>
      <c r="M262" s="77"/>
      <c r="N262" s="77"/>
    </row>
    <row r="263" spans="2:14" ht="6" customHeight="1">
      <c r="B263" s="338"/>
      <c r="C263" s="77"/>
      <c r="D263" s="77"/>
      <c r="E263" s="277"/>
      <c r="F263" s="275"/>
      <c r="G263" s="275"/>
      <c r="H263" s="275"/>
      <c r="I263" s="275"/>
      <c r="J263" s="275"/>
      <c r="K263" s="276"/>
      <c r="L263" s="275"/>
      <c r="M263" s="77"/>
      <c r="N263" s="77"/>
    </row>
    <row r="264" spans="2:14" ht="15">
      <c r="B264" s="338"/>
      <c r="C264" s="77" t="s">
        <v>266</v>
      </c>
      <c r="D264" s="77"/>
      <c r="E264" s="277"/>
      <c r="F264" s="275"/>
      <c r="G264" s="275"/>
      <c r="H264" s="275"/>
      <c r="I264" s="275"/>
      <c r="J264" s="275"/>
      <c r="K264" s="276"/>
      <c r="L264" s="275"/>
      <c r="M264" s="77"/>
      <c r="N264" s="77"/>
    </row>
    <row r="265" spans="2:14" ht="5.25" customHeight="1">
      <c r="B265" s="338"/>
      <c r="C265" s="77"/>
      <c r="D265" s="77"/>
      <c r="E265" s="277"/>
      <c r="F265" s="275"/>
      <c r="G265" s="275"/>
      <c r="H265" s="275"/>
      <c r="I265" s="275"/>
      <c r="J265" s="275"/>
      <c r="K265" s="276"/>
      <c r="L265" s="275"/>
      <c r="M265" s="77"/>
      <c r="N265" s="77"/>
    </row>
    <row r="266" spans="2:12" ht="15.75">
      <c r="B266" s="338"/>
      <c r="C266" s="278" t="s">
        <v>267</v>
      </c>
      <c r="E266" s="363"/>
      <c r="F266" s="350"/>
      <c r="G266" s="350"/>
      <c r="H266" s="350"/>
      <c r="I266" s="350"/>
      <c r="J266" s="350"/>
      <c r="K266" s="381"/>
      <c r="L266" s="350"/>
    </row>
    <row r="267" spans="2:12" ht="6" customHeight="1">
      <c r="B267" s="338"/>
      <c r="C267" s="77"/>
      <c r="E267" s="363"/>
      <c r="F267" s="350"/>
      <c r="G267" s="350"/>
      <c r="H267" s="350"/>
      <c r="I267" s="350"/>
      <c r="J267" s="350"/>
      <c r="K267" s="381"/>
      <c r="L267" s="350"/>
    </row>
    <row r="268" spans="2:12" ht="15">
      <c r="B268" s="338"/>
      <c r="C268" s="77" t="s">
        <v>268</v>
      </c>
      <c r="E268" s="363"/>
      <c r="F268" s="350"/>
      <c r="G268" s="350"/>
      <c r="H268" s="350"/>
      <c r="I268" s="350"/>
      <c r="J268" s="275"/>
      <c r="K268" s="275" t="s">
        <v>269</v>
      </c>
      <c r="L268" s="350"/>
    </row>
    <row r="269" spans="2:13" ht="15">
      <c r="B269" s="338"/>
      <c r="F269" s="363"/>
      <c r="G269" s="383"/>
      <c r="H269" s="383"/>
      <c r="I269" s="383"/>
      <c r="J269" s="281"/>
      <c r="K269" s="383"/>
      <c r="L269" s="383"/>
      <c r="M269" s="383"/>
    </row>
    <row r="270" spans="2:12" ht="15.75">
      <c r="B270" s="338"/>
      <c r="C270" s="278" t="s">
        <v>270</v>
      </c>
      <c r="E270" s="363"/>
      <c r="F270" s="350"/>
      <c r="G270" s="350"/>
      <c r="H270" s="350"/>
      <c r="I270" s="350"/>
      <c r="J270" s="275"/>
      <c r="K270" s="381"/>
      <c r="L270" s="350"/>
    </row>
    <row r="271" spans="2:12" ht="6.75" customHeight="1">
      <c r="B271" s="338"/>
      <c r="C271" s="77"/>
      <c r="E271" s="363"/>
      <c r="F271" s="350"/>
      <c r="G271" s="350"/>
      <c r="H271" s="350"/>
      <c r="I271" s="350"/>
      <c r="J271" s="275"/>
      <c r="K271" s="381"/>
      <c r="L271" s="350"/>
    </row>
    <row r="272" spans="2:12" ht="15">
      <c r="B272" s="338"/>
      <c r="C272" s="77" t="s">
        <v>268</v>
      </c>
      <c r="E272" s="363"/>
      <c r="F272" s="350"/>
      <c r="G272" s="350"/>
      <c r="H272" s="350"/>
      <c r="I272" s="350"/>
      <c r="J272" s="275"/>
      <c r="K272" s="275" t="s">
        <v>271</v>
      </c>
      <c r="L272" s="350"/>
    </row>
    <row r="273" spans="2:12" ht="21" customHeight="1">
      <c r="B273" s="338"/>
      <c r="C273" s="77"/>
      <c r="E273" s="363"/>
      <c r="F273" s="350"/>
      <c r="G273" s="350"/>
      <c r="H273" s="350"/>
      <c r="I273" s="350"/>
      <c r="J273" s="350"/>
      <c r="K273" s="381"/>
      <c r="L273" s="350"/>
    </row>
    <row r="274" spans="2:12" ht="21" customHeight="1">
      <c r="B274" s="338"/>
      <c r="C274" s="77"/>
      <c r="E274" s="363"/>
      <c r="F274" s="350"/>
      <c r="G274" s="350"/>
      <c r="H274" s="350"/>
      <c r="I274" s="350"/>
      <c r="J274" s="350"/>
      <c r="K274" s="381"/>
      <c r="L274" s="350"/>
    </row>
    <row r="275" spans="2:14" ht="22.5">
      <c r="B275" s="338"/>
      <c r="C275" s="88" t="s">
        <v>272</v>
      </c>
      <c r="D275" s="324"/>
      <c r="E275" s="324"/>
      <c r="F275" s="89"/>
      <c r="G275" s="324"/>
      <c r="H275" s="324"/>
      <c r="I275" s="324"/>
      <c r="J275" s="324"/>
      <c r="K275" s="173" t="s">
        <v>273</v>
      </c>
      <c r="L275" s="324"/>
      <c r="M275" s="324"/>
      <c r="N275" s="338"/>
    </row>
    <row r="276" spans="2:14" ht="5.25" customHeight="1">
      <c r="B276" s="338"/>
      <c r="C276" s="88"/>
      <c r="D276" s="324"/>
      <c r="E276" s="324"/>
      <c r="F276" s="89"/>
      <c r="G276" s="324"/>
      <c r="H276" s="324"/>
      <c r="I276" s="324"/>
      <c r="J276" s="324"/>
      <c r="K276" s="324"/>
      <c r="L276" s="324"/>
      <c r="M276" s="324"/>
      <c r="N276" s="338"/>
    </row>
    <row r="277" spans="2:14" ht="9.75" customHeight="1">
      <c r="B277" s="329"/>
      <c r="C277" s="174"/>
      <c r="D277" s="330"/>
      <c r="E277" s="330"/>
      <c r="F277" s="330"/>
      <c r="G277" s="330"/>
      <c r="H277" s="330"/>
      <c r="I277" s="384"/>
      <c r="J277" s="330"/>
      <c r="K277" s="330"/>
      <c r="L277" s="327"/>
      <c r="M277" s="327"/>
      <c r="N277" s="175"/>
    </row>
    <row r="278" spans="1:15" ht="15">
      <c r="A278" s="324"/>
      <c r="B278" s="332"/>
      <c r="C278" s="92"/>
      <c r="D278" s="6"/>
      <c r="E278" s="46"/>
      <c r="F278" s="145" t="s">
        <v>148</v>
      </c>
      <c r="G278" s="146"/>
      <c r="H278" s="176"/>
      <c r="I278" s="74"/>
      <c r="J278" s="97" t="s">
        <v>274</v>
      </c>
      <c r="K278" s="97"/>
      <c r="L278" s="97"/>
      <c r="M278" s="97"/>
      <c r="N278" s="98"/>
      <c r="O278" s="334"/>
    </row>
    <row r="279" spans="1:15" ht="15">
      <c r="A279" s="324"/>
      <c r="B279" s="332"/>
      <c r="C279" s="99" t="s">
        <v>150</v>
      </c>
      <c r="D279" s="100"/>
      <c r="E279" s="324"/>
      <c r="F279" s="177"/>
      <c r="G279" s="178"/>
      <c r="H279" s="102"/>
      <c r="I279" s="365"/>
      <c r="J279" s="175" t="s">
        <v>151</v>
      </c>
      <c r="K279" s="175"/>
      <c r="L279" s="175"/>
      <c r="M279" s="98"/>
      <c r="N279" s="9"/>
      <c r="O279" s="334"/>
    </row>
    <row r="280" spans="1:15" ht="15">
      <c r="A280" s="324"/>
      <c r="B280" s="10" t="s">
        <v>8</v>
      </c>
      <c r="C280" s="99" t="s">
        <v>152</v>
      </c>
      <c r="D280" s="100"/>
      <c r="E280" s="324"/>
      <c r="F280" s="11" t="s">
        <v>9</v>
      </c>
      <c r="G280" s="179"/>
      <c r="H280" s="13" t="s">
        <v>275</v>
      </c>
      <c r="I280" s="366"/>
      <c r="J280" s="43" t="s">
        <v>276</v>
      </c>
      <c r="K280" s="104"/>
      <c r="L280" s="104"/>
      <c r="M280" s="44"/>
      <c r="N280" s="9" t="s">
        <v>277</v>
      </c>
      <c r="O280" s="334"/>
    </row>
    <row r="281" spans="1:15" ht="14.25">
      <c r="A281" s="324"/>
      <c r="B281" s="332"/>
      <c r="D281" s="7"/>
      <c r="E281" s="324"/>
      <c r="F281" s="385"/>
      <c r="G281" s="386"/>
      <c r="H281" s="346"/>
      <c r="I281" s="180" t="s">
        <v>278</v>
      </c>
      <c r="J281" s="366" t="s">
        <v>158</v>
      </c>
      <c r="K281" s="367"/>
      <c r="L281" s="368" t="s">
        <v>159</v>
      </c>
      <c r="M281" s="363" t="s">
        <v>160</v>
      </c>
      <c r="N281" s="332"/>
      <c r="O281" s="334"/>
    </row>
    <row r="282" spans="1:14" ht="12.75">
      <c r="A282" s="324"/>
      <c r="B282" s="332"/>
      <c r="E282" s="324"/>
      <c r="F282" s="385"/>
      <c r="G282" s="386"/>
      <c r="H282" s="368" t="s">
        <v>279</v>
      </c>
      <c r="I282" s="332"/>
      <c r="J282" s="367" t="s">
        <v>162</v>
      </c>
      <c r="K282" s="367" t="s">
        <v>163</v>
      </c>
      <c r="L282" s="368" t="s">
        <v>164</v>
      </c>
      <c r="M282" s="363" t="s">
        <v>165</v>
      </c>
      <c r="N282" s="332"/>
    </row>
    <row r="283" spans="1:14" ht="12.75">
      <c r="A283" s="324"/>
      <c r="B283" s="332"/>
      <c r="E283" s="324"/>
      <c r="F283" s="387"/>
      <c r="G283" s="388"/>
      <c r="H283" s="346"/>
      <c r="I283" s="332"/>
      <c r="J283" s="332"/>
      <c r="K283" s="332"/>
      <c r="L283" s="346"/>
      <c r="N283" s="332"/>
    </row>
    <row r="284" spans="1:14" ht="12.75">
      <c r="A284" s="324"/>
      <c r="B284" s="42">
        <v>1</v>
      </c>
      <c r="C284" s="93">
        <v>2</v>
      </c>
      <c r="D284" s="108"/>
      <c r="E284" s="94"/>
      <c r="F284" s="126">
        <v>3</v>
      </c>
      <c r="G284" s="42">
        <v>4</v>
      </c>
      <c r="H284" s="42">
        <v>5</v>
      </c>
      <c r="I284" s="42">
        <v>6</v>
      </c>
      <c r="J284" s="109">
        <v>7</v>
      </c>
      <c r="K284" s="109">
        <v>8</v>
      </c>
      <c r="L284" s="110">
        <v>9</v>
      </c>
      <c r="M284" s="110">
        <v>10</v>
      </c>
      <c r="N284" s="42">
        <v>11</v>
      </c>
    </row>
    <row r="285" ht="7.5" customHeight="1">
      <c r="G285" s="324"/>
    </row>
    <row r="286" spans="2:15" ht="18" customHeight="1">
      <c r="B286" s="181">
        <v>1</v>
      </c>
      <c r="C286" s="181" t="str">
        <f>C19</f>
        <v>rolnictwo i łowiectwo</v>
      </c>
      <c r="D286" s="181"/>
      <c r="E286" s="181"/>
      <c r="F286" s="182" t="s">
        <v>169</v>
      </c>
      <c r="G286" s="269"/>
      <c r="H286" s="78">
        <f>H19</f>
        <v>142303</v>
      </c>
      <c r="I286" s="79">
        <f aca="true" t="shared" si="11" ref="I286:N286">I19</f>
        <v>98303</v>
      </c>
      <c r="J286" s="79">
        <f t="shared" si="11"/>
        <v>0</v>
      </c>
      <c r="K286" s="79">
        <f t="shared" si="11"/>
        <v>7803</v>
      </c>
      <c r="L286" s="79">
        <f t="shared" si="11"/>
        <v>0</v>
      </c>
      <c r="M286" s="79">
        <f t="shared" si="11"/>
        <v>0</v>
      </c>
      <c r="N286" s="79">
        <f t="shared" si="11"/>
        <v>44000</v>
      </c>
      <c r="O286" s="334"/>
    </row>
    <row r="287" spans="2:15" ht="18" customHeight="1">
      <c r="B287" s="277">
        <v>2</v>
      </c>
      <c r="C287" s="183" t="s">
        <v>178</v>
      </c>
      <c r="D287" s="183"/>
      <c r="E287" s="316"/>
      <c r="F287" s="182">
        <v>600</v>
      </c>
      <c r="G287" s="269"/>
      <c r="H287" s="78">
        <f aca="true" t="shared" si="12" ref="H287:N287">H30+H238</f>
        <v>1000000</v>
      </c>
      <c r="I287" s="78">
        <f t="shared" si="12"/>
        <v>220000</v>
      </c>
      <c r="J287" s="78">
        <f t="shared" si="12"/>
        <v>0</v>
      </c>
      <c r="K287" s="78">
        <f t="shared" si="12"/>
        <v>40000</v>
      </c>
      <c r="L287" s="78">
        <f t="shared" si="12"/>
        <v>0</v>
      </c>
      <c r="M287" s="78">
        <f t="shared" si="12"/>
        <v>0</v>
      </c>
      <c r="N287" s="78">
        <f t="shared" si="12"/>
        <v>780000</v>
      </c>
      <c r="O287" s="334"/>
    </row>
    <row r="288" spans="2:15" ht="18" customHeight="1">
      <c r="B288" s="277">
        <v>3</v>
      </c>
      <c r="C288" s="183" t="s">
        <v>31</v>
      </c>
      <c r="D288" s="317"/>
      <c r="E288" s="316"/>
      <c r="F288" s="182">
        <v>700</v>
      </c>
      <c r="G288" s="269"/>
      <c r="H288" s="78">
        <f>H35</f>
        <v>40000</v>
      </c>
      <c r="I288" s="79">
        <f aca="true" t="shared" si="13" ref="I288:N288">I35</f>
        <v>40000</v>
      </c>
      <c r="J288" s="79">
        <f t="shared" si="13"/>
        <v>0</v>
      </c>
      <c r="K288" s="79">
        <f t="shared" si="13"/>
        <v>0</v>
      </c>
      <c r="L288" s="79">
        <f t="shared" si="13"/>
        <v>0</v>
      </c>
      <c r="M288" s="79">
        <f t="shared" si="13"/>
        <v>0</v>
      </c>
      <c r="N288" s="79">
        <f t="shared" si="13"/>
        <v>0</v>
      </c>
      <c r="O288" s="334"/>
    </row>
    <row r="289" spans="2:15" ht="18" customHeight="1">
      <c r="B289" s="277">
        <v>4</v>
      </c>
      <c r="C289" s="183" t="s">
        <v>182</v>
      </c>
      <c r="D289" s="317"/>
      <c r="E289" s="316"/>
      <c r="F289" s="182">
        <v>710</v>
      </c>
      <c r="G289" s="269"/>
      <c r="H289" s="78">
        <f aca="true" t="shared" si="14" ref="H289:N289">H40+H227</f>
        <v>5300</v>
      </c>
      <c r="I289" s="78">
        <f t="shared" si="14"/>
        <v>5300</v>
      </c>
      <c r="J289" s="78">
        <f t="shared" si="14"/>
        <v>0</v>
      </c>
      <c r="K289" s="78">
        <f t="shared" si="14"/>
        <v>0</v>
      </c>
      <c r="L289" s="78">
        <f t="shared" si="14"/>
        <v>0</v>
      </c>
      <c r="M289" s="78">
        <f t="shared" si="14"/>
        <v>0</v>
      </c>
      <c r="N289" s="78">
        <f t="shared" si="14"/>
        <v>0</v>
      </c>
      <c r="O289" s="334"/>
    </row>
    <row r="290" spans="2:15" ht="18" customHeight="1">
      <c r="B290" s="277">
        <v>5</v>
      </c>
      <c r="C290" s="183" t="s">
        <v>55</v>
      </c>
      <c r="D290" s="317"/>
      <c r="E290" s="316"/>
      <c r="F290" s="182">
        <v>750</v>
      </c>
      <c r="G290" s="269"/>
      <c r="H290" s="78">
        <f aca="true" t="shared" si="15" ref="H290:N290">H52+H186</f>
        <v>2396140</v>
      </c>
      <c r="I290" s="79">
        <f t="shared" si="15"/>
        <v>2376140</v>
      </c>
      <c r="J290" s="79">
        <f t="shared" si="15"/>
        <v>1761140</v>
      </c>
      <c r="K290" s="79">
        <f t="shared" si="15"/>
        <v>0</v>
      </c>
      <c r="L290" s="79">
        <f t="shared" si="15"/>
        <v>0</v>
      </c>
      <c r="M290" s="79">
        <f t="shared" si="15"/>
        <v>0</v>
      </c>
      <c r="N290" s="79">
        <f t="shared" si="15"/>
        <v>20000</v>
      </c>
      <c r="O290" s="334"/>
    </row>
    <row r="291" spans="2:15" ht="18" customHeight="1">
      <c r="B291" s="277">
        <v>6</v>
      </c>
      <c r="C291" s="183" t="s">
        <v>280</v>
      </c>
      <c r="D291" s="317"/>
      <c r="E291" s="316"/>
      <c r="F291" s="182">
        <v>751</v>
      </c>
      <c r="G291" s="269"/>
      <c r="H291" s="78">
        <f>H191</f>
        <v>2880</v>
      </c>
      <c r="I291" s="79">
        <f aca="true" t="shared" si="16" ref="I291:N291">I191</f>
        <v>2880</v>
      </c>
      <c r="J291" s="79">
        <f t="shared" si="16"/>
        <v>2200</v>
      </c>
      <c r="K291" s="79">
        <f t="shared" si="16"/>
        <v>0</v>
      </c>
      <c r="L291" s="79">
        <f t="shared" si="16"/>
        <v>0</v>
      </c>
      <c r="M291" s="79">
        <f t="shared" si="16"/>
        <v>0</v>
      </c>
      <c r="N291" s="79">
        <f t="shared" si="16"/>
        <v>0</v>
      </c>
      <c r="O291" s="334"/>
    </row>
    <row r="292" spans="2:15" ht="18" customHeight="1">
      <c r="B292" s="277">
        <v>7</v>
      </c>
      <c r="C292" s="183" t="s">
        <v>281</v>
      </c>
      <c r="D292" s="317"/>
      <c r="E292" s="316"/>
      <c r="F292" s="182">
        <v>754</v>
      </c>
      <c r="G292" s="269"/>
      <c r="H292" s="78">
        <f>H61</f>
        <v>87000</v>
      </c>
      <c r="I292" s="79">
        <f aca="true" t="shared" si="17" ref="I292:N292">I61</f>
        <v>87000</v>
      </c>
      <c r="J292" s="79">
        <f t="shared" si="17"/>
        <v>14500</v>
      </c>
      <c r="K292" s="79">
        <f t="shared" si="17"/>
        <v>0</v>
      </c>
      <c r="L292" s="79">
        <f t="shared" si="17"/>
        <v>0</v>
      </c>
      <c r="M292" s="79">
        <f t="shared" si="17"/>
        <v>0</v>
      </c>
      <c r="N292" s="79">
        <f t="shared" si="17"/>
        <v>0</v>
      </c>
      <c r="O292" s="334"/>
    </row>
    <row r="293" spans="2:15" ht="18" customHeight="1">
      <c r="B293" s="277">
        <v>8</v>
      </c>
      <c r="C293" s="183" t="s">
        <v>282</v>
      </c>
      <c r="D293" s="317"/>
      <c r="E293" s="316"/>
      <c r="F293" s="182" t="s">
        <v>283</v>
      </c>
      <c r="G293" s="269"/>
      <c r="H293" s="78">
        <f aca="true" t="shared" si="18" ref="H293:N293">H74</f>
        <v>91000</v>
      </c>
      <c r="I293" s="78">
        <f t="shared" si="18"/>
        <v>91000</v>
      </c>
      <c r="J293" s="78">
        <f t="shared" si="18"/>
        <v>60000</v>
      </c>
      <c r="K293" s="78">
        <f t="shared" si="18"/>
        <v>0</v>
      </c>
      <c r="L293" s="78">
        <f t="shared" si="18"/>
        <v>0</v>
      </c>
      <c r="M293" s="78">
        <f t="shared" si="18"/>
        <v>0</v>
      </c>
      <c r="N293" s="78">
        <f t="shared" si="18"/>
        <v>0</v>
      </c>
      <c r="O293" s="334"/>
    </row>
    <row r="294" spans="2:15" ht="18" customHeight="1">
      <c r="B294" s="277">
        <v>9</v>
      </c>
      <c r="C294" s="183" t="s">
        <v>197</v>
      </c>
      <c r="D294" s="317"/>
      <c r="E294" s="316"/>
      <c r="F294" s="182">
        <v>757</v>
      </c>
      <c r="G294" s="269"/>
      <c r="H294" s="78">
        <f>H80</f>
        <v>50000</v>
      </c>
      <c r="I294" s="79">
        <f aca="true" t="shared" si="19" ref="I294:N294">I80</f>
        <v>50000</v>
      </c>
      <c r="J294" s="79">
        <f t="shared" si="19"/>
        <v>0</v>
      </c>
      <c r="K294" s="79">
        <f t="shared" si="19"/>
        <v>0</v>
      </c>
      <c r="L294" s="79">
        <f t="shared" si="19"/>
        <v>50000</v>
      </c>
      <c r="M294" s="79">
        <f t="shared" si="19"/>
        <v>0</v>
      </c>
      <c r="N294" s="79">
        <f t="shared" si="19"/>
        <v>0</v>
      </c>
      <c r="O294" s="334"/>
    </row>
    <row r="295" spans="2:15" ht="18" customHeight="1">
      <c r="B295" s="277">
        <v>10</v>
      </c>
      <c r="C295" s="183" t="s">
        <v>104</v>
      </c>
      <c r="D295" s="317"/>
      <c r="E295" s="316"/>
      <c r="F295" s="182">
        <v>758</v>
      </c>
      <c r="G295" s="269"/>
      <c r="H295" s="78">
        <f>H93</f>
        <v>90000</v>
      </c>
      <c r="I295" s="79">
        <f aca="true" t="shared" si="20" ref="I295:N295">I93</f>
        <v>90000</v>
      </c>
      <c r="J295" s="79">
        <f t="shared" si="20"/>
        <v>0</v>
      </c>
      <c r="K295" s="79">
        <f t="shared" si="20"/>
        <v>0</v>
      </c>
      <c r="L295" s="79">
        <f t="shared" si="20"/>
        <v>0</v>
      </c>
      <c r="M295" s="79">
        <f t="shared" si="20"/>
        <v>0</v>
      </c>
      <c r="N295" s="79">
        <f t="shared" si="20"/>
        <v>0</v>
      </c>
      <c r="O295" s="334"/>
    </row>
    <row r="296" spans="2:15" ht="18" customHeight="1">
      <c r="B296" s="277">
        <v>11</v>
      </c>
      <c r="C296" s="183" t="s">
        <v>108</v>
      </c>
      <c r="D296" s="317"/>
      <c r="E296" s="316"/>
      <c r="F296" s="182">
        <v>801</v>
      </c>
      <c r="G296" s="269"/>
      <c r="H296" s="78">
        <f aca="true" t="shared" si="21" ref="H296:N296">H98+H244</f>
        <v>10393000</v>
      </c>
      <c r="I296" s="78">
        <f t="shared" si="21"/>
        <v>9653000</v>
      </c>
      <c r="J296" s="78">
        <f t="shared" si="21"/>
        <v>7644000</v>
      </c>
      <c r="K296" s="78">
        <f t="shared" si="21"/>
        <v>0</v>
      </c>
      <c r="L296" s="78">
        <f t="shared" si="21"/>
        <v>0</v>
      </c>
      <c r="M296" s="78">
        <f t="shared" si="21"/>
        <v>0</v>
      </c>
      <c r="N296" s="78">
        <f t="shared" si="21"/>
        <v>740000</v>
      </c>
      <c r="O296" s="334"/>
    </row>
    <row r="297" spans="2:15" ht="18" customHeight="1">
      <c r="B297" s="277">
        <v>12</v>
      </c>
      <c r="C297" s="183" t="s">
        <v>113</v>
      </c>
      <c r="D297" s="317"/>
      <c r="E297" s="316"/>
      <c r="F297" s="182">
        <v>851</v>
      </c>
      <c r="G297" s="269"/>
      <c r="H297" s="78">
        <f aca="true" t="shared" si="22" ref="H297:N297">H114+H249</f>
        <v>346615</v>
      </c>
      <c r="I297" s="78">
        <f t="shared" si="22"/>
        <v>246615</v>
      </c>
      <c r="J297" s="78">
        <f t="shared" si="22"/>
        <v>18000</v>
      </c>
      <c r="K297" s="78">
        <f t="shared" si="22"/>
        <v>0</v>
      </c>
      <c r="L297" s="78">
        <f t="shared" si="22"/>
        <v>0</v>
      </c>
      <c r="M297" s="78">
        <f t="shared" si="22"/>
        <v>0</v>
      </c>
      <c r="N297" s="78">
        <f t="shared" si="22"/>
        <v>100000</v>
      </c>
      <c r="O297" s="334"/>
    </row>
    <row r="298" spans="2:15" ht="18" customHeight="1">
      <c r="B298" s="277">
        <v>13</v>
      </c>
      <c r="C298" s="183" t="s">
        <v>115</v>
      </c>
      <c r="D298" s="317"/>
      <c r="E298" s="316"/>
      <c r="F298" s="182" t="s">
        <v>284</v>
      </c>
      <c r="G298" s="269"/>
      <c r="H298" s="78">
        <f aca="true" t="shared" si="23" ref="H298:N298">H123+H197</f>
        <v>1538162</v>
      </c>
      <c r="I298" s="79">
        <f t="shared" si="23"/>
        <v>1534162</v>
      </c>
      <c r="J298" s="79">
        <f t="shared" si="23"/>
        <v>341000</v>
      </c>
      <c r="K298" s="79">
        <f t="shared" si="23"/>
        <v>0</v>
      </c>
      <c r="L298" s="79">
        <f t="shared" si="23"/>
        <v>0</v>
      </c>
      <c r="M298" s="79">
        <f t="shared" si="23"/>
        <v>0</v>
      </c>
      <c r="N298" s="79">
        <f t="shared" si="23"/>
        <v>4000</v>
      </c>
      <c r="O298" s="334"/>
    </row>
    <row r="299" spans="2:15" ht="18" customHeight="1">
      <c r="B299" s="277">
        <v>14</v>
      </c>
      <c r="C299" s="183" t="s">
        <v>120</v>
      </c>
      <c r="D299" s="389"/>
      <c r="E299" s="389"/>
      <c r="F299" s="182">
        <v>854</v>
      </c>
      <c r="G299" s="269"/>
      <c r="H299" s="78">
        <f>H142</f>
        <v>240000</v>
      </c>
      <c r="I299" s="79">
        <f aca="true" t="shared" si="24" ref="I299:N299">I142</f>
        <v>240000</v>
      </c>
      <c r="J299" s="79">
        <f t="shared" si="24"/>
        <v>192000</v>
      </c>
      <c r="K299" s="79">
        <f t="shared" si="24"/>
        <v>0</v>
      </c>
      <c r="L299" s="79">
        <f t="shared" si="24"/>
        <v>0</v>
      </c>
      <c r="M299" s="79">
        <f t="shared" si="24"/>
        <v>0</v>
      </c>
      <c r="N299" s="79">
        <f t="shared" si="24"/>
        <v>0</v>
      </c>
      <c r="O299" s="334"/>
    </row>
    <row r="300" spans="2:15" ht="18" customHeight="1">
      <c r="B300" s="277">
        <v>15</v>
      </c>
      <c r="C300" s="183" t="s">
        <v>285</v>
      </c>
      <c r="D300" s="317"/>
      <c r="E300" s="316"/>
      <c r="F300" s="182">
        <v>900</v>
      </c>
      <c r="G300" s="269"/>
      <c r="H300" s="78">
        <f aca="true" t="shared" si="25" ref="H300:N300">H147+H217</f>
        <v>1711900</v>
      </c>
      <c r="I300" s="78">
        <f t="shared" si="25"/>
        <v>1130900</v>
      </c>
      <c r="J300" s="78">
        <f t="shared" si="25"/>
        <v>80000</v>
      </c>
      <c r="K300" s="78">
        <f t="shared" si="25"/>
        <v>301000</v>
      </c>
      <c r="L300" s="78">
        <f t="shared" si="25"/>
        <v>0</v>
      </c>
      <c r="M300" s="78">
        <f t="shared" si="25"/>
        <v>0</v>
      </c>
      <c r="N300" s="78">
        <f t="shared" si="25"/>
        <v>581000</v>
      </c>
      <c r="O300" s="334"/>
    </row>
    <row r="301" spans="2:15" ht="18" customHeight="1">
      <c r="B301" s="277">
        <v>16</v>
      </c>
      <c r="C301" s="183" t="s">
        <v>286</v>
      </c>
      <c r="D301" s="317"/>
      <c r="E301" s="316"/>
      <c r="F301" s="182">
        <v>921</v>
      </c>
      <c r="G301" s="269"/>
      <c r="H301" s="78">
        <f>H162</f>
        <v>735000</v>
      </c>
      <c r="I301" s="79">
        <f aca="true" t="shared" si="26" ref="I301:N301">I162</f>
        <v>715000</v>
      </c>
      <c r="J301" s="79">
        <f t="shared" si="26"/>
        <v>0</v>
      </c>
      <c r="K301" s="79">
        <f t="shared" si="26"/>
        <v>715000</v>
      </c>
      <c r="L301" s="79">
        <f t="shared" si="26"/>
        <v>0</v>
      </c>
      <c r="M301" s="79">
        <f t="shared" si="26"/>
        <v>0</v>
      </c>
      <c r="N301" s="79">
        <f t="shared" si="26"/>
        <v>20000</v>
      </c>
      <c r="O301" s="334"/>
    </row>
    <row r="302" spans="2:15" ht="18" customHeight="1">
      <c r="B302" s="277">
        <v>17</v>
      </c>
      <c r="C302" s="184" t="s">
        <v>228</v>
      </c>
      <c r="D302" s="318"/>
      <c r="E302" s="319"/>
      <c r="F302" s="184">
        <v>926</v>
      </c>
      <c r="G302" s="270"/>
      <c r="H302" s="185">
        <f>H169</f>
        <v>90000</v>
      </c>
      <c r="I302" s="185">
        <f aca="true" t="shared" si="27" ref="I302:N302">I169</f>
        <v>85000</v>
      </c>
      <c r="J302" s="185">
        <f t="shared" si="27"/>
        <v>0</v>
      </c>
      <c r="K302" s="185">
        <f t="shared" si="27"/>
        <v>60000</v>
      </c>
      <c r="L302" s="185">
        <f t="shared" si="27"/>
        <v>0</v>
      </c>
      <c r="M302" s="185">
        <f t="shared" si="27"/>
        <v>0</v>
      </c>
      <c r="N302" s="185">
        <f t="shared" si="27"/>
        <v>5000</v>
      </c>
      <c r="O302" s="334"/>
    </row>
    <row r="303" spans="2:15" ht="5.25" customHeight="1">
      <c r="B303" s="27"/>
      <c r="C303" s="27"/>
      <c r="D303" s="27"/>
      <c r="E303" s="27"/>
      <c r="F303" s="27"/>
      <c r="G303" s="350"/>
      <c r="H303" s="27"/>
      <c r="I303" s="334"/>
      <c r="J303" s="334"/>
      <c r="K303" s="334"/>
      <c r="L303" s="334"/>
      <c r="M303" s="334"/>
      <c r="N303" s="39"/>
      <c r="O303" s="334"/>
    </row>
    <row r="304" spans="3:15" ht="16.5" thickBot="1">
      <c r="C304" s="390"/>
      <c r="D304" s="391"/>
      <c r="E304" s="391"/>
      <c r="F304" s="186" t="s">
        <v>287</v>
      </c>
      <c r="G304" s="187"/>
      <c r="H304" s="358">
        <f aca="true" t="shared" si="28" ref="H304:M304">SUM(H286:H303)</f>
        <v>18959300</v>
      </c>
      <c r="I304" s="85">
        <f t="shared" si="28"/>
        <v>16665300</v>
      </c>
      <c r="J304" s="85">
        <f t="shared" si="28"/>
        <v>10112840</v>
      </c>
      <c r="K304" s="85">
        <f t="shared" si="28"/>
        <v>1123803</v>
      </c>
      <c r="L304" s="84">
        <f t="shared" si="28"/>
        <v>50000</v>
      </c>
      <c r="M304" s="85">
        <f t="shared" si="28"/>
        <v>0</v>
      </c>
      <c r="N304" s="84">
        <f>SUM(N286:N303)+78871-78871</f>
        <v>2294000</v>
      </c>
      <c r="O304" s="334"/>
    </row>
    <row r="305" spans="3:15" ht="16.5" thickTop="1">
      <c r="C305" s="324"/>
      <c r="D305" s="381"/>
      <c r="E305" s="381"/>
      <c r="F305" s="195"/>
      <c r="G305" s="115"/>
      <c r="H305" s="76"/>
      <c r="I305" s="76"/>
      <c r="J305" s="76"/>
      <c r="K305" s="76"/>
      <c r="L305" s="76"/>
      <c r="M305" s="76"/>
      <c r="N305" s="76"/>
      <c r="O305" s="324"/>
    </row>
    <row r="306" spans="3:15" ht="15.75">
      <c r="C306" s="324"/>
      <c r="D306" s="381"/>
      <c r="E306" s="381"/>
      <c r="F306" s="195"/>
      <c r="G306" s="115"/>
      <c r="H306" s="76"/>
      <c r="I306" s="76"/>
      <c r="J306" s="76"/>
      <c r="K306" s="76"/>
      <c r="L306" s="402" t="s">
        <v>140</v>
      </c>
      <c r="M306" s="402"/>
      <c r="N306" s="402"/>
      <c r="O306" s="324"/>
    </row>
    <row r="307" spans="3:15" ht="10.5" customHeight="1">
      <c r="C307" s="324"/>
      <c r="D307" s="381"/>
      <c r="E307" s="381"/>
      <c r="F307" s="195"/>
      <c r="G307" s="115"/>
      <c r="H307" s="76"/>
      <c r="I307" s="76"/>
      <c r="J307" s="76"/>
      <c r="K307" s="76"/>
      <c r="L307" s="76"/>
      <c r="M307" s="76"/>
      <c r="N307" s="76"/>
      <c r="O307" s="324"/>
    </row>
    <row r="308" spans="3:15" ht="25.5" customHeight="1">
      <c r="C308" s="324"/>
      <c r="D308" s="381"/>
      <c r="E308" s="381"/>
      <c r="F308" s="195"/>
      <c r="G308" s="115"/>
      <c r="H308" s="76"/>
      <c r="I308" s="76"/>
      <c r="J308" s="76"/>
      <c r="K308" s="76"/>
      <c r="L308" s="76"/>
      <c r="M308" s="76"/>
      <c r="N308" s="76"/>
      <c r="O308" s="324"/>
    </row>
    <row r="309" spans="3:15" ht="25.5" customHeight="1">
      <c r="C309" s="324"/>
      <c r="D309" s="381"/>
      <c r="E309" s="381"/>
      <c r="F309" s="195"/>
      <c r="G309" s="115"/>
      <c r="H309" s="76"/>
      <c r="I309" s="76"/>
      <c r="J309" s="76"/>
      <c r="K309" s="76"/>
      <c r="L309" s="402" t="s">
        <v>288</v>
      </c>
      <c r="M309" s="402"/>
      <c r="N309" s="402"/>
      <c r="O309" s="324"/>
    </row>
    <row r="310" spans="2:16" ht="25.5" customHeight="1">
      <c r="B310" s="324"/>
      <c r="C310" s="324"/>
      <c r="D310" s="381"/>
      <c r="E310" s="381"/>
      <c r="F310" s="195"/>
      <c r="G310" s="115"/>
      <c r="H310" s="76"/>
      <c r="I310" s="76"/>
      <c r="J310" s="76"/>
      <c r="K310" s="76"/>
      <c r="L310" s="76"/>
      <c r="M310" s="76"/>
      <c r="N310" s="76"/>
      <c r="O310" s="324"/>
      <c r="P310" s="324"/>
    </row>
    <row r="311" spans="2:16" ht="25.5" customHeight="1">
      <c r="B311" s="324"/>
      <c r="C311" s="324"/>
      <c r="D311" s="381"/>
      <c r="E311" s="381"/>
      <c r="F311" s="195"/>
      <c r="G311" s="115"/>
      <c r="H311" s="76"/>
      <c r="I311" s="76"/>
      <c r="J311" s="76"/>
      <c r="K311" s="76"/>
      <c r="L311" s="76"/>
      <c r="M311" s="76"/>
      <c r="N311" s="76"/>
      <c r="O311" s="324"/>
      <c r="P311" s="324"/>
    </row>
    <row r="312" spans="2:16" ht="12.75">
      <c r="B312" s="324"/>
      <c r="C312" s="324"/>
      <c r="D312" s="324"/>
      <c r="E312" s="324"/>
      <c r="F312" s="324"/>
      <c r="G312" s="324"/>
      <c r="H312" s="337"/>
      <c r="I312" s="398"/>
      <c r="J312" s="324"/>
      <c r="K312" s="324"/>
      <c r="L312" s="324"/>
      <c r="M312" s="324"/>
      <c r="N312" s="392"/>
      <c r="O312" s="324"/>
      <c r="P312" s="324"/>
    </row>
    <row r="313" spans="2:16" ht="12.75">
      <c r="B313" s="324"/>
      <c r="C313" s="324"/>
      <c r="D313" s="324"/>
      <c r="E313" s="324"/>
      <c r="F313" s="324"/>
      <c r="G313" s="324"/>
      <c r="H313" s="324"/>
      <c r="I313" s="381"/>
      <c r="J313" s="324"/>
      <c r="K313" s="324"/>
      <c r="L313" s="324"/>
      <c r="M313" s="324"/>
      <c r="N313" s="409"/>
      <c r="O313" s="324"/>
      <c r="P313" s="324"/>
    </row>
    <row r="314" spans="2:16" ht="12.75">
      <c r="B314" s="324"/>
      <c r="C314" s="324"/>
      <c r="D314" s="324"/>
      <c r="E314" s="324"/>
      <c r="F314" s="324"/>
      <c r="G314" s="324"/>
      <c r="H314" s="324"/>
      <c r="I314" s="324"/>
      <c r="J314" s="324"/>
      <c r="K314" s="324"/>
      <c r="L314" s="324"/>
      <c r="M314" s="324"/>
      <c r="N314" s="324"/>
      <c r="O314" s="324"/>
      <c r="P314" s="324"/>
    </row>
    <row r="315" spans="2:16" ht="15">
      <c r="B315" s="324"/>
      <c r="C315" s="324"/>
      <c r="D315" s="324"/>
      <c r="E315" s="324"/>
      <c r="F315" s="324"/>
      <c r="G315" s="324"/>
      <c r="H315" s="403"/>
      <c r="I315" s="403"/>
      <c r="J315" s="324"/>
      <c r="K315" s="324"/>
      <c r="L315" s="324"/>
      <c r="M315" s="324"/>
      <c r="N315" s="324"/>
      <c r="O315" s="324"/>
      <c r="P315" s="324"/>
    </row>
    <row r="316" spans="2:16" ht="15">
      <c r="B316" s="324"/>
      <c r="C316" s="324"/>
      <c r="D316" s="324"/>
      <c r="E316" s="324"/>
      <c r="F316" s="324"/>
      <c r="G316" s="324"/>
      <c r="H316" s="403"/>
      <c r="I316" s="403"/>
      <c r="J316" s="324"/>
      <c r="K316" s="324"/>
      <c r="L316" s="324"/>
      <c r="M316" s="324"/>
      <c r="N316" s="324"/>
      <c r="O316" s="324"/>
      <c r="P316" s="324"/>
    </row>
    <row r="317" spans="2:16" ht="15">
      <c r="B317" s="324"/>
      <c r="C317" s="324"/>
      <c r="D317" s="324"/>
      <c r="E317" s="324"/>
      <c r="F317" s="324"/>
      <c r="G317" s="324"/>
      <c r="H317" s="403"/>
      <c r="I317" s="403"/>
      <c r="J317" s="324"/>
      <c r="K317" s="324"/>
      <c r="L317" s="324"/>
      <c r="M317" s="324"/>
      <c r="N317" s="324"/>
      <c r="O317" s="324"/>
      <c r="P317" s="324"/>
    </row>
    <row r="318" spans="2:16" ht="12.75">
      <c r="B318" s="324"/>
      <c r="C318" s="324"/>
      <c r="D318" s="324"/>
      <c r="E318" s="324"/>
      <c r="F318" s="324"/>
      <c r="G318" s="324"/>
      <c r="H318" s="324"/>
      <c r="I318" s="324"/>
      <c r="J318" s="324"/>
      <c r="K318" s="324"/>
      <c r="L318" s="324"/>
      <c r="M318" s="324"/>
      <c r="N318" s="324"/>
      <c r="O318" s="324"/>
      <c r="P318" s="324"/>
    </row>
    <row r="319" spans="2:16" ht="12.75">
      <c r="B319" s="324"/>
      <c r="C319" s="324"/>
      <c r="D319" s="324"/>
      <c r="E319" s="324"/>
      <c r="F319" s="324"/>
      <c r="G319" s="324"/>
      <c r="H319" s="324"/>
      <c r="I319" s="324"/>
      <c r="J319" s="324"/>
      <c r="K319" s="324"/>
      <c r="L319" s="324"/>
      <c r="M319" s="324"/>
      <c r="N319" s="324"/>
      <c r="O319" s="324"/>
      <c r="P319" s="324"/>
    </row>
    <row r="320" spans="2:16" ht="12.75">
      <c r="B320" s="324"/>
      <c r="C320" s="324"/>
      <c r="D320" s="324"/>
      <c r="E320" s="324"/>
      <c r="F320" s="324"/>
      <c r="G320" s="410"/>
      <c r="H320" s="411"/>
      <c r="I320" s="411"/>
      <c r="J320" s="411"/>
      <c r="K320" s="411"/>
      <c r="L320" s="411"/>
      <c r="M320" s="411"/>
      <c r="N320" s="411"/>
      <c r="O320" s="324"/>
      <c r="P320" s="324"/>
    </row>
    <row r="321" spans="2:16" ht="12.75">
      <c r="B321" s="324"/>
      <c r="C321" s="324"/>
      <c r="D321" s="324"/>
      <c r="E321" s="324"/>
      <c r="F321" s="324"/>
      <c r="G321" s="410"/>
      <c r="H321" s="411"/>
      <c r="I321" s="411"/>
      <c r="J321" s="411"/>
      <c r="K321" s="411"/>
      <c r="L321" s="411"/>
      <c r="M321" s="411"/>
      <c r="N321" s="411"/>
      <c r="O321" s="324"/>
      <c r="P321" s="324"/>
    </row>
    <row r="322" spans="2:16" ht="12.75">
      <c r="B322" s="324"/>
      <c r="C322" s="324"/>
      <c r="D322" s="324"/>
      <c r="E322" s="324"/>
      <c r="F322" s="324"/>
      <c r="G322" s="410"/>
      <c r="H322" s="411"/>
      <c r="I322" s="411"/>
      <c r="J322" s="411"/>
      <c r="K322" s="411"/>
      <c r="L322" s="411"/>
      <c r="M322" s="411"/>
      <c r="N322" s="411"/>
      <c r="O322" s="324"/>
      <c r="P322" s="324"/>
    </row>
    <row r="323" spans="2:16" ht="12.75">
      <c r="B323" s="324"/>
      <c r="C323" s="324"/>
      <c r="D323" s="324"/>
      <c r="E323" s="324"/>
      <c r="F323" s="324"/>
      <c r="G323" s="410"/>
      <c r="H323" s="411"/>
      <c r="I323" s="411"/>
      <c r="J323" s="411"/>
      <c r="K323" s="411"/>
      <c r="L323" s="411"/>
      <c r="M323" s="411"/>
      <c r="N323" s="411"/>
      <c r="O323" s="324"/>
      <c r="P323" s="324"/>
    </row>
    <row r="324" spans="2:16" ht="12.75">
      <c r="B324" s="324"/>
      <c r="C324" s="324"/>
      <c r="D324" s="324"/>
      <c r="E324" s="324"/>
      <c r="F324" s="324"/>
      <c r="G324" s="410"/>
      <c r="H324" s="411"/>
      <c r="I324" s="411"/>
      <c r="J324" s="411"/>
      <c r="K324" s="411"/>
      <c r="L324" s="411"/>
      <c r="M324" s="411"/>
      <c r="N324" s="411"/>
      <c r="O324" s="324"/>
      <c r="P324" s="324"/>
    </row>
    <row r="325" spans="2:16" ht="12.75">
      <c r="B325" s="324"/>
      <c r="C325" s="324"/>
      <c r="D325" s="324"/>
      <c r="E325" s="324"/>
      <c r="F325" s="324"/>
      <c r="G325" s="410"/>
      <c r="H325" s="411"/>
      <c r="I325" s="411"/>
      <c r="J325" s="411"/>
      <c r="K325" s="411"/>
      <c r="L325" s="411"/>
      <c r="M325" s="411"/>
      <c r="N325" s="411"/>
      <c r="O325" s="324"/>
      <c r="P325" s="324"/>
    </row>
    <row r="326" spans="2:16" ht="12.75">
      <c r="B326" s="324"/>
      <c r="C326" s="324"/>
      <c r="D326" s="324"/>
      <c r="E326" s="324"/>
      <c r="F326" s="324"/>
      <c r="G326" s="328"/>
      <c r="H326" s="324"/>
      <c r="I326" s="324"/>
      <c r="J326" s="324"/>
      <c r="K326" s="324"/>
      <c r="L326" s="324"/>
      <c r="M326" s="324"/>
      <c r="N326" s="324"/>
      <c r="O326" s="324"/>
      <c r="P326" s="324"/>
    </row>
    <row r="327" spans="2:16" ht="12.75">
      <c r="B327" s="324"/>
      <c r="C327" s="324"/>
      <c r="D327" s="324"/>
      <c r="E327" s="324"/>
      <c r="F327" s="324"/>
      <c r="G327" s="324"/>
      <c r="H327" s="381"/>
      <c r="I327" s="381"/>
      <c r="J327" s="381"/>
      <c r="K327" s="381"/>
      <c r="L327" s="381"/>
      <c r="M327" s="381"/>
      <c r="N327" s="381"/>
      <c r="O327" s="324"/>
      <c r="P327" s="324"/>
    </row>
    <row r="328" spans="2:16" ht="12.75">
      <c r="B328" s="324"/>
      <c r="C328" s="324"/>
      <c r="D328" s="324"/>
      <c r="E328" s="324"/>
      <c r="F328" s="324"/>
      <c r="G328" s="324"/>
      <c r="H328" s="324"/>
      <c r="I328" s="324"/>
      <c r="J328" s="324"/>
      <c r="K328" s="324"/>
      <c r="L328" s="324"/>
      <c r="M328" s="324"/>
      <c r="N328" s="324"/>
      <c r="O328" s="324"/>
      <c r="P328" s="324"/>
    </row>
    <row r="329" spans="2:16" ht="12.75">
      <c r="B329" s="324"/>
      <c r="C329" s="324"/>
      <c r="D329" s="324"/>
      <c r="E329" s="324"/>
      <c r="F329" s="324"/>
      <c r="G329" s="324"/>
      <c r="H329" s="324"/>
      <c r="I329" s="337"/>
      <c r="J329" s="324"/>
      <c r="K329" s="324"/>
      <c r="L329" s="324"/>
      <c r="M329" s="324"/>
      <c r="N329" s="324"/>
      <c r="O329" s="324"/>
      <c r="P329" s="324"/>
    </row>
    <row r="330" spans="2:16" ht="12.75">
      <c r="B330" s="324"/>
      <c r="C330" s="324"/>
      <c r="D330" s="324"/>
      <c r="E330" s="324"/>
      <c r="F330" s="324"/>
      <c r="G330" s="324"/>
      <c r="H330" s="324"/>
      <c r="I330" s="324"/>
      <c r="J330" s="324"/>
      <c r="K330" s="324"/>
      <c r="L330" s="324"/>
      <c r="M330" s="324"/>
      <c r="N330" s="324"/>
      <c r="O330" s="324"/>
      <c r="P330" s="324"/>
    </row>
    <row r="331" spans="2:16" ht="12.75">
      <c r="B331" s="324"/>
      <c r="C331" s="324"/>
      <c r="D331" s="324"/>
      <c r="E331" s="324"/>
      <c r="F331" s="324"/>
      <c r="G331" s="324"/>
      <c r="H331" s="324"/>
      <c r="I331" s="381"/>
      <c r="J331" s="324"/>
      <c r="K331" s="324"/>
      <c r="L331" s="324"/>
      <c r="M331" s="324"/>
      <c r="N331" s="324"/>
      <c r="O331" s="324"/>
      <c r="P331" s="324"/>
    </row>
    <row r="332" spans="2:16" ht="12.75">
      <c r="B332" s="324"/>
      <c r="C332" s="324"/>
      <c r="D332" s="324"/>
      <c r="E332" s="324"/>
      <c r="F332" s="324"/>
      <c r="G332" s="324"/>
      <c r="H332" s="324"/>
      <c r="I332" s="381"/>
      <c r="J332" s="324"/>
      <c r="K332" s="324"/>
      <c r="L332" s="324"/>
      <c r="M332" s="324"/>
      <c r="N332" s="324"/>
      <c r="O332" s="324"/>
      <c r="P332" s="324"/>
    </row>
    <row r="333" spans="2:16" ht="12.75">
      <c r="B333" s="324"/>
      <c r="C333" s="324"/>
      <c r="D333" s="324"/>
      <c r="E333" s="324"/>
      <c r="F333" s="324"/>
      <c r="G333" s="324"/>
      <c r="H333" s="324"/>
      <c r="I333" s="381"/>
      <c r="J333" s="324"/>
      <c r="K333" s="324"/>
      <c r="L333" s="324"/>
      <c r="M333" s="324"/>
      <c r="N333" s="324"/>
      <c r="O333" s="324"/>
      <c r="P333" s="324"/>
    </row>
    <row r="334" spans="2:16" ht="12.75">
      <c r="B334" s="324"/>
      <c r="C334" s="324"/>
      <c r="D334" s="324"/>
      <c r="E334" s="324"/>
      <c r="F334" s="328"/>
      <c r="G334" s="328"/>
      <c r="H334" s="337"/>
      <c r="I334" s="337"/>
      <c r="J334" s="337"/>
      <c r="K334" s="337"/>
      <c r="L334" s="337"/>
      <c r="M334" s="337"/>
      <c r="N334" s="337"/>
      <c r="O334" s="324"/>
      <c r="P334" s="324"/>
    </row>
    <row r="335" spans="2:16" ht="12.75">
      <c r="B335" s="324"/>
      <c r="C335" s="324"/>
      <c r="D335" s="324"/>
      <c r="E335" s="324"/>
      <c r="F335" s="328"/>
      <c r="G335" s="324"/>
      <c r="H335" s="324"/>
      <c r="I335" s="324"/>
      <c r="J335" s="324"/>
      <c r="K335" s="324"/>
      <c r="L335" s="324"/>
      <c r="M335" s="324"/>
      <c r="N335" s="324"/>
      <c r="O335" s="324"/>
      <c r="P335" s="324"/>
    </row>
    <row r="336" spans="2:16" ht="12.75">
      <c r="B336" s="324"/>
      <c r="C336" s="324"/>
      <c r="D336" s="324"/>
      <c r="E336" s="324"/>
      <c r="F336" s="328"/>
      <c r="G336" s="328"/>
      <c r="H336" s="337"/>
      <c r="I336" s="337"/>
      <c r="J336" s="337"/>
      <c r="K336" s="337"/>
      <c r="L336" s="337"/>
      <c r="M336" s="337"/>
      <c r="N336" s="337"/>
      <c r="O336" s="324"/>
      <c r="P336" s="324"/>
    </row>
    <row r="337" spans="2:16" ht="12.75">
      <c r="B337" s="324"/>
      <c r="C337" s="324"/>
      <c r="D337" s="324"/>
      <c r="E337" s="324"/>
      <c r="F337" s="328"/>
      <c r="G337" s="324"/>
      <c r="H337" s="324"/>
      <c r="I337" s="324"/>
      <c r="J337" s="324"/>
      <c r="K337" s="324"/>
      <c r="L337" s="324"/>
      <c r="M337" s="324"/>
      <c r="N337" s="324"/>
      <c r="O337" s="324"/>
      <c r="P337" s="324"/>
    </row>
    <row r="338" spans="2:16" ht="12.75">
      <c r="B338" s="324"/>
      <c r="C338" s="324"/>
      <c r="D338" s="324"/>
      <c r="E338" s="324"/>
      <c r="F338" s="328"/>
      <c r="G338" s="324"/>
      <c r="H338" s="324"/>
      <c r="I338" s="324"/>
      <c r="J338" s="324"/>
      <c r="K338" s="324"/>
      <c r="L338" s="324"/>
      <c r="M338" s="324"/>
      <c r="N338" s="324"/>
      <c r="O338" s="324"/>
      <c r="P338" s="324"/>
    </row>
    <row r="339" spans="2:16" ht="12.75">
      <c r="B339" s="324"/>
      <c r="C339" s="324"/>
      <c r="D339" s="324"/>
      <c r="E339" s="324"/>
      <c r="F339" s="328"/>
      <c r="G339" s="324"/>
      <c r="H339" s="412"/>
      <c r="I339" s="381"/>
      <c r="J339" s="381"/>
      <c r="K339" s="381"/>
      <c r="L339" s="381"/>
      <c r="M339" s="381"/>
      <c r="N339" s="381"/>
      <c r="O339" s="324"/>
      <c r="P339" s="324"/>
    </row>
    <row r="340" spans="2:16" ht="12.75">
      <c r="B340" s="324"/>
      <c r="C340" s="324"/>
      <c r="D340" s="324"/>
      <c r="E340" s="324"/>
      <c r="F340" s="324"/>
      <c r="G340" s="324"/>
      <c r="H340" s="324"/>
      <c r="I340" s="337"/>
      <c r="J340" s="324"/>
      <c r="K340" s="324"/>
      <c r="L340" s="324"/>
      <c r="M340" s="324"/>
      <c r="N340" s="324"/>
      <c r="O340" s="324"/>
      <c r="P340" s="324"/>
    </row>
    <row r="341" spans="2:16" ht="12.75">
      <c r="B341" s="324"/>
      <c r="C341" s="324"/>
      <c r="D341" s="324"/>
      <c r="E341" s="324"/>
      <c r="F341" s="324"/>
      <c r="G341" s="324"/>
      <c r="H341" s="324"/>
      <c r="I341" s="29"/>
      <c r="J341" s="324"/>
      <c r="K341" s="324"/>
      <c r="L341" s="324"/>
      <c r="M341" s="324"/>
      <c r="N341" s="324"/>
      <c r="O341" s="324"/>
      <c r="P341" s="324"/>
    </row>
    <row r="342" spans="2:16" ht="12.75">
      <c r="B342" s="324"/>
      <c r="C342" s="324"/>
      <c r="D342" s="324"/>
      <c r="E342" s="324"/>
      <c r="F342" s="324"/>
      <c r="G342" s="324"/>
      <c r="H342" s="324"/>
      <c r="I342" s="412"/>
      <c r="J342" s="324"/>
      <c r="K342" s="324"/>
      <c r="L342" s="324"/>
      <c r="M342" s="324"/>
      <c r="N342" s="324"/>
      <c r="O342" s="324"/>
      <c r="P342" s="324"/>
    </row>
    <row r="343" spans="2:16" ht="12.75">
      <c r="B343" s="324"/>
      <c r="C343" s="324"/>
      <c r="D343" s="324"/>
      <c r="E343" s="324"/>
      <c r="F343" s="324"/>
      <c r="G343" s="324"/>
      <c r="H343" s="324"/>
      <c r="I343" s="412"/>
      <c r="J343" s="324"/>
      <c r="K343" s="324"/>
      <c r="L343" s="324"/>
      <c r="M343" s="324"/>
      <c r="N343" s="324"/>
      <c r="O343" s="324"/>
      <c r="P343" s="324"/>
    </row>
    <row r="344" spans="2:16" ht="12.75">
      <c r="B344" s="324"/>
      <c r="C344" s="324"/>
      <c r="D344" s="324"/>
      <c r="E344" s="324"/>
      <c r="F344" s="324"/>
      <c r="G344" s="324"/>
      <c r="H344" s="324"/>
      <c r="I344" s="412"/>
      <c r="J344" s="324"/>
      <c r="K344" s="324"/>
      <c r="L344" s="324"/>
      <c r="M344" s="324"/>
      <c r="N344" s="324"/>
      <c r="O344" s="324"/>
      <c r="P344" s="324"/>
    </row>
    <row r="345" spans="2:16" ht="12.75">
      <c r="B345" s="324"/>
      <c r="C345" s="324"/>
      <c r="D345" s="324"/>
      <c r="E345" s="324"/>
      <c r="F345" s="324"/>
      <c r="G345" s="324"/>
      <c r="H345" s="324"/>
      <c r="I345" s="412"/>
      <c r="J345" s="324"/>
      <c r="K345" s="324"/>
      <c r="L345" s="324"/>
      <c r="M345" s="324"/>
      <c r="N345" s="324"/>
      <c r="O345" s="324"/>
      <c r="P345" s="324"/>
    </row>
    <row r="346" spans="2:16" ht="15">
      <c r="B346" s="324"/>
      <c r="C346" s="324"/>
      <c r="D346" s="324"/>
      <c r="E346" s="324"/>
      <c r="F346" s="324"/>
      <c r="G346" s="324"/>
      <c r="H346" s="324"/>
      <c r="I346" s="412"/>
      <c r="J346" s="413"/>
      <c r="K346" s="89"/>
      <c r="L346" s="324"/>
      <c r="M346" s="324"/>
      <c r="N346" s="324"/>
      <c r="O346" s="324"/>
      <c r="P346" s="324"/>
    </row>
    <row r="347" spans="2:16" ht="12.75">
      <c r="B347" s="324"/>
      <c r="C347" s="324"/>
      <c r="D347" s="324"/>
      <c r="E347" s="324"/>
      <c r="F347" s="324"/>
      <c r="G347" s="324"/>
      <c r="H347" s="324"/>
      <c r="I347" s="412"/>
      <c r="J347" s="324"/>
      <c r="K347" s="324"/>
      <c r="L347" s="324"/>
      <c r="M347" s="324"/>
      <c r="N347" s="324"/>
      <c r="O347" s="324"/>
      <c r="P347" s="324"/>
    </row>
    <row r="348" spans="2:16" ht="12.75">
      <c r="B348" s="324"/>
      <c r="C348" s="324"/>
      <c r="D348" s="324"/>
      <c r="E348" s="324"/>
      <c r="F348" s="324"/>
      <c r="G348" s="324"/>
      <c r="H348" s="324"/>
      <c r="I348" s="412"/>
      <c r="J348" s="324"/>
      <c r="K348" s="324"/>
      <c r="L348" s="324"/>
      <c r="M348" s="324"/>
      <c r="N348" s="324"/>
      <c r="O348" s="324"/>
      <c r="P348" s="324"/>
    </row>
    <row r="349" spans="2:16" ht="15.75">
      <c r="B349" s="324"/>
      <c r="C349" s="53"/>
      <c r="D349" s="53"/>
      <c r="E349" s="29"/>
      <c r="F349" s="12"/>
      <c r="G349" s="12"/>
      <c r="H349" s="150"/>
      <c r="I349" s="414"/>
      <c r="J349" s="414"/>
      <c r="K349" s="414"/>
      <c r="L349" s="415"/>
      <c r="M349" s="415"/>
      <c r="N349" s="53"/>
      <c r="O349" s="324"/>
      <c r="P349" s="324"/>
    </row>
    <row r="350" spans="2:16" ht="15">
      <c r="B350" s="324"/>
      <c r="C350" s="100"/>
      <c r="D350" s="100"/>
      <c r="E350" s="324"/>
      <c r="F350" s="53"/>
      <c r="G350" s="53"/>
      <c r="H350" s="53"/>
      <c r="I350" s="324"/>
      <c r="J350" s="100"/>
      <c r="K350" s="100"/>
      <c r="L350" s="100"/>
      <c r="M350" s="53"/>
      <c r="N350" s="53"/>
      <c r="O350" s="324"/>
      <c r="P350" s="324"/>
    </row>
    <row r="351" spans="2:16" ht="15">
      <c r="B351" s="324"/>
      <c r="C351" s="100"/>
      <c r="D351" s="100"/>
      <c r="E351" s="324"/>
      <c r="F351" s="53"/>
      <c r="G351" s="53"/>
      <c r="H351" s="71"/>
      <c r="I351" s="328"/>
      <c r="J351" s="53"/>
      <c r="K351" s="53"/>
      <c r="L351" s="53"/>
      <c r="M351" s="53"/>
      <c r="N351" s="71"/>
      <c r="O351" s="324"/>
      <c r="P351" s="324"/>
    </row>
    <row r="352" spans="2:16" ht="14.25">
      <c r="B352" s="324"/>
      <c r="C352" s="324"/>
      <c r="D352" s="150"/>
      <c r="E352" s="324"/>
      <c r="F352" s="324"/>
      <c r="G352" s="324"/>
      <c r="H352" s="324"/>
      <c r="I352" s="416"/>
      <c r="J352" s="128"/>
      <c r="K352" s="328"/>
      <c r="L352" s="328"/>
      <c r="M352" s="328"/>
      <c r="N352" s="324"/>
      <c r="O352" s="324"/>
      <c r="P352" s="324"/>
    </row>
    <row r="353" spans="2:16" ht="12.75">
      <c r="B353" s="324"/>
      <c r="C353" s="324"/>
      <c r="D353" s="324"/>
      <c r="E353" s="324"/>
      <c r="F353" s="324"/>
      <c r="G353" s="324"/>
      <c r="H353" s="417"/>
      <c r="I353" s="324"/>
      <c r="J353" s="128"/>
      <c r="K353" s="328"/>
      <c r="L353" s="328"/>
      <c r="M353" s="328"/>
      <c r="N353" s="324"/>
      <c r="O353" s="324"/>
      <c r="P353" s="324"/>
    </row>
    <row r="354" spans="2:16" ht="12.75">
      <c r="B354" s="324"/>
      <c r="C354" s="324"/>
      <c r="D354" s="324"/>
      <c r="E354" s="324"/>
      <c r="F354" s="324"/>
      <c r="G354" s="324"/>
      <c r="H354" s="324"/>
      <c r="I354" s="324"/>
      <c r="J354" s="324"/>
      <c r="K354" s="324"/>
      <c r="L354" s="324"/>
      <c r="M354" s="324"/>
      <c r="N354" s="324"/>
      <c r="O354" s="324"/>
      <c r="P354" s="324"/>
    </row>
    <row r="355" spans="2:16" ht="12.75">
      <c r="B355" s="53"/>
      <c r="C355" s="12"/>
      <c r="D355" s="12"/>
      <c r="E355" s="12"/>
      <c r="F355" s="53"/>
      <c r="G355" s="53"/>
      <c r="H355" s="53"/>
      <c r="I355" s="53"/>
      <c r="J355" s="54"/>
      <c r="K355" s="54"/>
      <c r="L355" s="54"/>
      <c r="M355" s="54"/>
      <c r="N355" s="53"/>
      <c r="O355" s="324"/>
      <c r="P355" s="324"/>
    </row>
    <row r="356" spans="2:16" ht="12.75">
      <c r="B356" s="324"/>
      <c r="C356" s="324"/>
      <c r="D356" s="324"/>
      <c r="E356" s="324"/>
      <c r="F356" s="324"/>
      <c r="G356" s="324"/>
      <c r="H356" s="324"/>
      <c r="I356" s="412"/>
      <c r="J356" s="324"/>
      <c r="K356" s="324"/>
      <c r="L356" s="324"/>
      <c r="M356" s="324"/>
      <c r="N356" s="324"/>
      <c r="O356" s="324"/>
      <c r="P356" s="324"/>
    </row>
    <row r="357" spans="2:16" ht="20.25" customHeight="1">
      <c r="B357" s="324"/>
      <c r="C357" s="100"/>
      <c r="D357" s="100"/>
      <c r="E357" s="100"/>
      <c r="F357" s="100"/>
      <c r="G357" s="324"/>
      <c r="H357" s="404"/>
      <c r="I357" s="404"/>
      <c r="J357" s="404"/>
      <c r="K357" s="404"/>
      <c r="L357" s="404"/>
      <c r="M357" s="404"/>
      <c r="N357" s="404"/>
      <c r="O357" s="324"/>
      <c r="P357" s="324"/>
    </row>
    <row r="358" spans="2:16" ht="12.75">
      <c r="B358" s="324"/>
      <c r="C358" s="324"/>
      <c r="D358" s="324"/>
      <c r="E358" s="324"/>
      <c r="F358" s="324"/>
      <c r="G358" s="324"/>
      <c r="H358" s="324"/>
      <c r="I358" s="412"/>
      <c r="J358" s="324"/>
      <c r="K358" s="324"/>
      <c r="L358" s="324"/>
      <c r="M358" s="324"/>
      <c r="N358" s="324"/>
      <c r="O358" s="324"/>
      <c r="P358" s="324"/>
    </row>
    <row r="359" spans="2:16" ht="12.75">
      <c r="B359" s="324"/>
      <c r="C359" s="324"/>
      <c r="D359" s="324"/>
      <c r="E359" s="324"/>
      <c r="F359" s="324"/>
      <c r="G359" s="324"/>
      <c r="H359" s="324"/>
      <c r="I359" s="324"/>
      <c r="J359" s="324"/>
      <c r="K359" s="324"/>
      <c r="L359" s="324"/>
      <c r="M359" s="324"/>
      <c r="N359" s="324"/>
      <c r="O359" s="324"/>
      <c r="P359" s="324"/>
    </row>
    <row r="360" spans="2:16" ht="12.75">
      <c r="B360" s="324"/>
      <c r="C360" s="324"/>
      <c r="D360" s="324"/>
      <c r="E360" s="324"/>
      <c r="F360" s="324"/>
      <c r="G360" s="324"/>
      <c r="H360" s="324"/>
      <c r="I360" s="324"/>
      <c r="J360" s="324"/>
      <c r="K360" s="324"/>
      <c r="L360" s="324"/>
      <c r="M360" s="324"/>
      <c r="N360" s="324"/>
      <c r="O360" s="324"/>
      <c r="P360" s="324"/>
    </row>
    <row r="361" spans="1:16" ht="15.75">
      <c r="A361" s="87"/>
      <c r="B361" s="71"/>
      <c r="C361" s="100"/>
      <c r="D361" s="100"/>
      <c r="E361" s="100"/>
      <c r="F361" s="405"/>
      <c r="G361" s="53"/>
      <c r="H361" s="404"/>
      <c r="I361" s="404"/>
      <c r="J361" s="404"/>
      <c r="K361" s="404"/>
      <c r="L361" s="404"/>
      <c r="M361" s="404"/>
      <c r="N361" s="404"/>
      <c r="O361" s="324"/>
      <c r="P361" s="324"/>
    </row>
    <row r="362" spans="2:16" ht="12.75">
      <c r="B362" s="29"/>
      <c r="C362" s="324"/>
      <c r="D362" s="324"/>
      <c r="E362" s="324"/>
      <c r="F362" s="328"/>
      <c r="G362" s="328"/>
      <c r="H362" s="337"/>
      <c r="I362" s="337"/>
      <c r="J362" s="337"/>
      <c r="K362" s="337"/>
      <c r="L362" s="337"/>
      <c r="M362" s="337"/>
      <c r="N362" s="337"/>
      <c r="O362" s="324"/>
      <c r="P362" s="324"/>
    </row>
    <row r="363" spans="2:16" ht="12.75">
      <c r="B363" s="29"/>
      <c r="C363" s="364"/>
      <c r="D363" s="364"/>
      <c r="E363" s="364"/>
      <c r="F363" s="328"/>
      <c r="G363" s="53"/>
      <c r="H363" s="337"/>
      <c r="I363" s="337"/>
      <c r="J363" s="337"/>
      <c r="K363" s="337"/>
      <c r="L363" s="337"/>
      <c r="M363" s="337"/>
      <c r="N363" s="337"/>
      <c r="O363" s="324"/>
      <c r="P363" s="324"/>
    </row>
    <row r="364" spans="2:16" ht="12.75">
      <c r="B364" s="29"/>
      <c r="C364" s="324"/>
      <c r="D364" s="324"/>
      <c r="E364" s="324"/>
      <c r="F364" s="328"/>
      <c r="G364" s="53"/>
      <c r="H364" s="337"/>
      <c r="I364" s="337"/>
      <c r="J364" s="337"/>
      <c r="K364" s="337"/>
      <c r="L364" s="337"/>
      <c r="M364" s="337"/>
      <c r="N364" s="337"/>
      <c r="O364" s="324"/>
      <c r="P364" s="324"/>
    </row>
    <row r="365" spans="2:16" ht="12.75">
      <c r="B365" s="29"/>
      <c r="C365" s="324"/>
      <c r="D365" s="324"/>
      <c r="E365" s="324"/>
      <c r="F365" s="328"/>
      <c r="G365" s="53"/>
      <c r="H365" s="337"/>
      <c r="I365" s="337"/>
      <c r="J365" s="337"/>
      <c r="K365" s="337"/>
      <c r="L365" s="337"/>
      <c r="M365" s="337"/>
      <c r="N365" s="337"/>
      <c r="O365" s="324"/>
      <c r="P365" s="324"/>
    </row>
    <row r="366" spans="2:16" ht="12.75">
      <c r="B366" s="29"/>
      <c r="C366" s="29"/>
      <c r="D366" s="353"/>
      <c r="E366" s="353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324"/>
    </row>
    <row r="367" spans="2:16" ht="12.75">
      <c r="B367" s="324"/>
      <c r="C367" s="324"/>
      <c r="D367" s="324"/>
      <c r="E367" s="324"/>
      <c r="F367" s="324"/>
      <c r="G367" s="324"/>
      <c r="H367" s="324"/>
      <c r="I367" s="324"/>
      <c r="J367" s="324"/>
      <c r="K367" s="324"/>
      <c r="L367" s="324"/>
      <c r="M367" s="324"/>
      <c r="N367" s="324"/>
      <c r="O367" s="324"/>
      <c r="P367" s="324"/>
    </row>
    <row r="368" spans="2:16" ht="12.75">
      <c r="B368" s="324"/>
      <c r="C368" s="324"/>
      <c r="D368" s="324"/>
      <c r="E368" s="324"/>
      <c r="F368" s="324"/>
      <c r="G368" s="324"/>
      <c r="H368" s="324"/>
      <c r="I368" s="324"/>
      <c r="J368" s="324"/>
      <c r="K368" s="324"/>
      <c r="L368" s="324"/>
      <c r="M368" s="324"/>
      <c r="N368" s="324"/>
      <c r="O368" s="324"/>
      <c r="P368" s="324"/>
    </row>
    <row r="369" spans="1:16" ht="15.75">
      <c r="A369" s="87"/>
      <c r="B369" s="71"/>
      <c r="C369" s="100"/>
      <c r="D369" s="100"/>
      <c r="E369" s="71"/>
      <c r="F369" s="405"/>
      <c r="G369" s="53"/>
      <c r="H369" s="404"/>
      <c r="I369" s="404"/>
      <c r="J369" s="404"/>
      <c r="K369" s="404"/>
      <c r="L369" s="404"/>
      <c r="M369" s="404"/>
      <c r="N369" s="404"/>
      <c r="O369" s="324"/>
      <c r="P369" s="324"/>
    </row>
    <row r="370" spans="2:16" ht="15">
      <c r="B370" s="53"/>
      <c r="C370" s="71"/>
      <c r="D370" s="71"/>
      <c r="E370" s="71"/>
      <c r="F370" s="71"/>
      <c r="G370" s="53"/>
      <c r="H370" s="418"/>
      <c r="I370" s="337"/>
      <c r="J370" s="324"/>
      <c r="K370" s="381"/>
      <c r="L370" s="324"/>
      <c r="M370" s="324"/>
      <c r="N370" s="418"/>
      <c r="O370" s="324"/>
      <c r="P370" s="324"/>
    </row>
    <row r="371" spans="2:16" ht="12.75">
      <c r="B371" s="53"/>
      <c r="C371" s="324"/>
      <c r="D371" s="324"/>
      <c r="E371" s="324"/>
      <c r="F371" s="324"/>
      <c r="G371" s="53"/>
      <c r="H371" s="337"/>
      <c r="I371" s="337"/>
      <c r="J371" s="324"/>
      <c r="K371" s="337"/>
      <c r="L371" s="337"/>
      <c r="M371" s="324"/>
      <c r="N371" s="337"/>
      <c r="O371" s="324"/>
      <c r="P371" s="324"/>
    </row>
    <row r="372" spans="2:16" ht="12.75">
      <c r="B372" s="53"/>
      <c r="C372" s="324"/>
      <c r="D372" s="324"/>
      <c r="E372" s="324"/>
      <c r="F372" s="324"/>
      <c r="G372" s="53"/>
      <c r="H372" s="337"/>
      <c r="I372" s="337"/>
      <c r="J372" s="324"/>
      <c r="K372" s="337"/>
      <c r="L372" s="337"/>
      <c r="M372" s="324"/>
      <c r="N372" s="337"/>
      <c r="O372" s="324"/>
      <c r="P372" s="324"/>
    </row>
    <row r="373" spans="2:16" ht="12.75">
      <c r="B373" s="324"/>
      <c r="C373" s="324"/>
      <c r="D373" s="324"/>
      <c r="E373" s="324"/>
      <c r="F373" s="324"/>
      <c r="G373" s="324"/>
      <c r="H373" s="324"/>
      <c r="I373" s="324"/>
      <c r="J373" s="324"/>
      <c r="K373" s="324"/>
      <c r="L373" s="324"/>
      <c r="M373" s="324"/>
      <c r="N373" s="324"/>
      <c r="O373" s="324"/>
      <c r="P373" s="324"/>
    </row>
    <row r="374" spans="1:16" ht="12.75">
      <c r="A374" s="324"/>
      <c r="B374" s="324"/>
      <c r="C374" s="324"/>
      <c r="D374" s="324"/>
      <c r="E374" s="324"/>
      <c r="F374" s="324"/>
      <c r="G374" s="324"/>
      <c r="H374" s="324"/>
      <c r="I374" s="324"/>
      <c r="J374" s="324"/>
      <c r="K374" s="324"/>
      <c r="L374" s="324"/>
      <c r="M374" s="324"/>
      <c r="N374" s="324"/>
      <c r="O374" s="324"/>
      <c r="P374" s="324"/>
    </row>
    <row r="375" spans="2:16" ht="15">
      <c r="B375" s="324"/>
      <c r="C375" s="100"/>
      <c r="D375" s="100"/>
      <c r="E375" s="100"/>
      <c r="F375" s="100"/>
      <c r="G375" s="324"/>
      <c r="H375" s="403"/>
      <c r="I375" s="403"/>
      <c r="J375" s="403"/>
      <c r="K375" s="403"/>
      <c r="L375" s="403"/>
      <c r="M375" s="403"/>
      <c r="N375" s="403"/>
      <c r="O375" s="324"/>
      <c r="P375" s="324"/>
    </row>
    <row r="376" spans="2:16" ht="15">
      <c r="B376" s="324"/>
      <c r="C376" s="71"/>
      <c r="D376" s="71"/>
      <c r="E376" s="71"/>
      <c r="F376" s="71"/>
      <c r="G376" s="324"/>
      <c r="H376" s="403"/>
      <c r="I376" s="403"/>
      <c r="J376" s="403"/>
      <c r="K376" s="403"/>
      <c r="L376" s="403"/>
      <c r="M376" s="403"/>
      <c r="N376" s="403"/>
      <c r="O376" s="324"/>
      <c r="P376" s="324"/>
    </row>
    <row r="377" spans="2:16" ht="15">
      <c r="B377" s="324"/>
      <c r="C377" s="71"/>
      <c r="D377" s="71"/>
      <c r="E377" s="71"/>
      <c r="F377" s="71"/>
      <c r="G377" s="324"/>
      <c r="H377" s="403"/>
      <c r="I377" s="403"/>
      <c r="J377" s="403"/>
      <c r="K377" s="403"/>
      <c r="L377" s="403"/>
      <c r="M377" s="403"/>
      <c r="N377" s="403"/>
      <c r="O377" s="324"/>
      <c r="P377" s="324"/>
    </row>
    <row r="378" spans="2:16" ht="15">
      <c r="B378" s="324"/>
      <c r="C378" s="71"/>
      <c r="D378" s="71"/>
      <c r="E378" s="71"/>
      <c r="F378" s="71"/>
      <c r="G378" s="324"/>
      <c r="H378" s="403"/>
      <c r="I378" s="403"/>
      <c r="J378" s="403"/>
      <c r="K378" s="403"/>
      <c r="L378" s="403"/>
      <c r="M378" s="403"/>
      <c r="N378" s="403"/>
      <c r="O378" s="324"/>
      <c r="P378" s="324"/>
    </row>
    <row r="379" spans="2:16" ht="12.75">
      <c r="B379" s="324"/>
      <c r="C379" s="324"/>
      <c r="D379" s="324"/>
      <c r="E379" s="324"/>
      <c r="F379" s="324"/>
      <c r="G379" s="324"/>
      <c r="H379" s="324"/>
      <c r="I379" s="324"/>
      <c r="J379" s="324"/>
      <c r="K379" s="324"/>
      <c r="L379" s="324"/>
      <c r="M379" s="324"/>
      <c r="N379" s="324"/>
      <c r="O379" s="324"/>
      <c r="P379" s="324"/>
    </row>
    <row r="380" spans="2:16" ht="12.75">
      <c r="B380" s="324"/>
      <c r="C380" s="324"/>
      <c r="D380" s="324"/>
      <c r="E380" s="324"/>
      <c r="F380" s="324"/>
      <c r="G380" s="324"/>
      <c r="H380" s="324"/>
      <c r="I380" s="337"/>
      <c r="J380" s="324"/>
      <c r="K380" s="324"/>
      <c r="L380" s="324"/>
      <c r="M380" s="324"/>
      <c r="N380" s="324"/>
      <c r="O380" s="324"/>
      <c r="P380" s="324"/>
    </row>
    <row r="381" spans="2:16" ht="12.75">
      <c r="B381" s="324"/>
      <c r="C381" s="324"/>
      <c r="D381" s="324"/>
      <c r="E381" s="324"/>
      <c r="F381" s="324"/>
      <c r="G381" s="324"/>
      <c r="H381" s="324"/>
      <c r="I381" s="324"/>
      <c r="J381" s="324"/>
      <c r="K381" s="324"/>
      <c r="L381" s="324"/>
      <c r="M381" s="324"/>
      <c r="N381" s="324"/>
      <c r="O381" s="324"/>
      <c r="P381" s="324"/>
    </row>
    <row r="382" spans="2:16" ht="12.75">
      <c r="B382" s="324"/>
      <c r="C382" s="324"/>
      <c r="D382" s="324"/>
      <c r="E382" s="324"/>
      <c r="F382" s="324"/>
      <c r="G382" s="324"/>
      <c r="H382" s="324"/>
      <c r="I382" s="381"/>
      <c r="J382" s="324"/>
      <c r="K382" s="324"/>
      <c r="L382" s="324"/>
      <c r="M382" s="324"/>
      <c r="N382" s="324"/>
      <c r="O382" s="324"/>
      <c r="P382" s="324"/>
    </row>
    <row r="383" spans="2:16" ht="12.75">
      <c r="B383" s="324"/>
      <c r="C383" s="324"/>
      <c r="D383" s="324"/>
      <c r="E383" s="324"/>
      <c r="F383" s="324"/>
      <c r="G383" s="324"/>
      <c r="H383" s="324"/>
      <c r="I383" s="324"/>
      <c r="J383" s="324"/>
      <c r="K383" s="324"/>
      <c r="L383" s="324"/>
      <c r="M383" s="324"/>
      <c r="N383" s="324"/>
      <c r="O383" s="324"/>
      <c r="P383" s="324"/>
    </row>
    <row r="384" spans="2:16" ht="12.75">
      <c r="B384" s="324"/>
      <c r="C384" s="324"/>
      <c r="D384" s="324"/>
      <c r="E384" s="324"/>
      <c r="F384" s="324"/>
      <c r="G384" s="324"/>
      <c r="H384" s="324"/>
      <c r="I384" s="324"/>
      <c r="J384" s="324"/>
      <c r="K384" s="324"/>
      <c r="L384" s="324"/>
      <c r="M384" s="324"/>
      <c r="N384" s="324"/>
      <c r="O384" s="324"/>
      <c r="P384" s="324"/>
    </row>
  </sheetData>
  <printOptions horizontalCentered="1" verticalCentered="1"/>
  <pageMargins left="0" right="0" top="0.3937007874015748" bottom="0" header="0.5118110236220472" footer="0.5118110236220472"/>
  <pageSetup horizontalDpi="300" verticalDpi="300" orientation="landscape" paperSize="9" scale="75" r:id="rId1"/>
  <rowBreaks count="6" manualBreakCount="6">
    <brk id="44" max="65535" man="1"/>
    <brk id="86" max="65535" man="1"/>
    <brk id="136" max="65535" man="1"/>
    <brk id="175" max="65535" man="1"/>
    <brk id="221" max="65535" man="1"/>
    <brk id="2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</cp:lastModifiedBy>
  <cp:lastPrinted>2004-06-02T11:21:13Z</cp:lastPrinted>
  <dcterms:created xsi:type="dcterms:W3CDTF">1997-02-26T13:46:56Z</dcterms:created>
  <dcterms:modified xsi:type="dcterms:W3CDTF">2004-06-02T11:21:14Z</dcterms:modified>
  <cp:category/>
  <cp:version/>
  <cp:contentType/>
  <cp:contentStatus/>
</cp:coreProperties>
</file>